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tssastar.sharepoint.com/sites/RIE2030Bioeconomy/Shared Documents/General/09. Ops/2. Grant call/3. Open Grant Call - (A) Unlocking new carbon sources from sidestreams/Final/"/>
    </mc:Choice>
  </mc:AlternateContent>
  <xr:revisionPtr revIDLastSave="26" documentId="8_{7F6D5FEF-C27D-44F1-9C05-A64AE941D283}" xr6:coauthVersionLast="47" xr6:coauthVersionMax="47" xr10:uidLastSave="{8DB2295A-20B6-4AF3-86CD-AF623F640B93}"/>
  <bookViews>
    <workbookView xWindow="-108" yWindow="-108" windowWidth="23256" windowHeight="12456" tabRatio="746" xr2:uid="{8AEFB6E3-2D59-478F-B6ED-B0039D11C422}"/>
  </bookViews>
  <sheets>
    <sheet name="Guidelines" sheetId="6" r:id="rId1"/>
    <sheet name="Main" sheetId="1" r:id="rId2"/>
    <sheet name="Levelised cost" sheetId="10" r:id="rId3"/>
    <sheet name="CAPEX" sheetId="8" r:id="rId4"/>
    <sheet name="Fixed OPEX" sheetId="9" r:id="rId5"/>
    <sheet name="Variable OPEX"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6" i="10" l="1"/>
  <c r="C27" i="10" s="1"/>
  <c r="C28" i="10" s="1"/>
  <c r="V24" i="10"/>
  <c r="U24" i="10"/>
  <c r="P24" i="10"/>
  <c r="M24" i="10"/>
  <c r="H24" i="10"/>
  <c r="G24" i="10"/>
  <c r="V23" i="10"/>
  <c r="U23" i="10"/>
  <c r="T23" i="10"/>
  <c r="T24" i="10" s="1"/>
  <c r="S23" i="10"/>
  <c r="S24" i="10" s="1"/>
  <c r="Q23" i="10"/>
  <c r="Q24" i="10" s="1"/>
  <c r="P23" i="10"/>
  <c r="O23" i="10"/>
  <c r="O24" i="10" s="1"/>
  <c r="N23" i="10"/>
  <c r="N24" i="10" s="1"/>
  <c r="M23" i="10"/>
  <c r="K23" i="10"/>
  <c r="K24" i="10" s="1"/>
  <c r="H23" i="10"/>
  <c r="G23" i="10"/>
  <c r="F23" i="10"/>
  <c r="F24" i="10" s="1"/>
  <c r="E23" i="10"/>
  <c r="E24" i="10" s="1"/>
  <c r="D23" i="10"/>
  <c r="L23" i="10" s="1"/>
  <c r="L24" i="10" s="1"/>
  <c r="W17" i="10"/>
  <c r="V17" i="10"/>
  <c r="U17" i="10"/>
  <c r="T17" i="10"/>
  <c r="S17" i="10"/>
  <c r="R17" i="10"/>
  <c r="Q17" i="10"/>
  <c r="P17" i="10"/>
  <c r="O17" i="10"/>
  <c r="N17" i="10"/>
  <c r="M17" i="10"/>
  <c r="L17" i="10"/>
  <c r="K17" i="10"/>
  <c r="J17" i="10"/>
  <c r="I17" i="10"/>
  <c r="H17" i="10"/>
  <c r="G17" i="10"/>
  <c r="F17" i="10"/>
  <c r="E17" i="10"/>
  <c r="D17" i="10"/>
  <c r="C17" i="10"/>
  <c r="D14" i="10"/>
  <c r="N14" i="10" s="1"/>
  <c r="N26" i="10" s="1"/>
  <c r="N27" i="10" s="1"/>
  <c r="S12" i="10"/>
  <c r="J12" i="10"/>
  <c r="E12" i="10"/>
  <c r="D12" i="10"/>
  <c r="V11" i="10"/>
  <c r="V12" i="10" s="1"/>
  <c r="S11" i="10"/>
  <c r="Q11" i="10"/>
  <c r="Q12" i="10" s="1"/>
  <c r="P11" i="10"/>
  <c r="P12" i="10" s="1"/>
  <c r="N11" i="10"/>
  <c r="N12" i="10" s="1"/>
  <c r="M11" i="10"/>
  <c r="M12" i="10" s="1"/>
  <c r="L11" i="10"/>
  <c r="L12" i="10" s="1"/>
  <c r="K11" i="10"/>
  <c r="K12" i="10" s="1"/>
  <c r="J11" i="10"/>
  <c r="H11" i="10"/>
  <c r="H12" i="10" s="1"/>
  <c r="E11" i="10"/>
  <c r="D11" i="10"/>
  <c r="W11" i="10" s="1"/>
  <c r="W12" i="10" s="1"/>
  <c r="D65" i="8"/>
  <c r="D31" i="8"/>
  <c r="D36" i="7"/>
  <c r="D42" i="7" s="1"/>
  <c r="M14" i="10" l="1"/>
  <c r="M26" i="10" s="1"/>
  <c r="M27" i="10" s="1"/>
  <c r="O14" i="10"/>
  <c r="O26" i="10" s="1"/>
  <c r="O27" i="10" s="1"/>
  <c r="P14" i="10"/>
  <c r="P26" i="10" s="1"/>
  <c r="P27" i="10" s="1"/>
  <c r="D26" i="10"/>
  <c r="D27" i="10" s="1"/>
  <c r="D28" i="10" s="1"/>
  <c r="C36" i="10" s="1" a="1"/>
  <c r="C36" i="10" s="1"/>
  <c r="O11" i="10"/>
  <c r="O12" i="10" s="1"/>
  <c r="Q14" i="10"/>
  <c r="Q26" i="10" s="1"/>
  <c r="Q27" i="10" s="1"/>
  <c r="R23" i="10"/>
  <c r="R24" i="10" s="1"/>
  <c r="E14" i="10"/>
  <c r="E26" i="10" s="1"/>
  <c r="E27" i="10" s="1"/>
  <c r="E28" i="10" s="1"/>
  <c r="R11" i="10"/>
  <c r="R12" i="10" s="1"/>
  <c r="F14" i="10"/>
  <c r="F26" i="10" s="1"/>
  <c r="F27" i="10" s="1"/>
  <c r="F28" i="10" s="1"/>
  <c r="T14" i="10"/>
  <c r="T26" i="10" s="1"/>
  <c r="T27" i="10" s="1"/>
  <c r="U14" i="10"/>
  <c r="U26" i="10" s="1"/>
  <c r="U27" i="10" s="1"/>
  <c r="F11" i="10"/>
  <c r="F12" i="10" s="1"/>
  <c r="C31" i="10" s="1"/>
  <c r="T11" i="10"/>
  <c r="T12" i="10" s="1"/>
  <c r="H14" i="10"/>
  <c r="H26" i="10" s="1"/>
  <c r="H27" i="10" s="1"/>
  <c r="V14" i="10"/>
  <c r="V26" i="10" s="1"/>
  <c r="V27" i="10" s="1"/>
  <c r="I23" i="10"/>
  <c r="I24" i="10" s="1"/>
  <c r="W23" i="10"/>
  <c r="W24" i="10" s="1"/>
  <c r="S14" i="10"/>
  <c r="S26" i="10" s="1"/>
  <c r="S27" i="10" s="1"/>
  <c r="G14" i="10"/>
  <c r="G26" i="10" s="1"/>
  <c r="G27" i="10" s="1"/>
  <c r="G11" i="10"/>
  <c r="G12" i="10" s="1"/>
  <c r="U11" i="10"/>
  <c r="U12" i="10" s="1"/>
  <c r="I14" i="10"/>
  <c r="I26" i="10" s="1"/>
  <c r="I27" i="10" s="1"/>
  <c r="W14" i="10"/>
  <c r="W26" i="10" s="1"/>
  <c r="W27" i="10" s="1"/>
  <c r="J23" i="10"/>
  <c r="J24" i="10" s="1"/>
  <c r="D24" i="10"/>
  <c r="R14" i="10"/>
  <c r="J14" i="10"/>
  <c r="I11" i="10"/>
  <c r="I12" i="10" s="1"/>
  <c r="K14" i="10"/>
  <c r="K26" i="10" s="1"/>
  <c r="K27" i="10" s="1"/>
  <c r="L14" i="10"/>
  <c r="L26" i="10" s="1"/>
  <c r="L27" i="10" s="1"/>
  <c r="G28" i="10" l="1"/>
  <c r="H28" i="10"/>
  <c r="I28" i="10" s="1"/>
  <c r="J26" i="10"/>
  <c r="J27" i="10" s="1"/>
  <c r="R26" i="10"/>
  <c r="R27" i="10" s="1"/>
  <c r="C32" i="10"/>
  <c r="C33" i="10" s="1"/>
  <c r="J28" i="10" l="1"/>
  <c r="K28" i="10" s="1"/>
  <c r="L28" i="10" s="1"/>
  <c r="M28" i="10" s="1"/>
  <c r="C37" i="10" l="1"/>
  <c r="N28" i="10"/>
  <c r="O28" i="10" s="1"/>
  <c r="P28" i="10" s="1"/>
  <c r="Q28" i="10" s="1"/>
  <c r="R28" i="10" s="1"/>
  <c r="S28" i="10" s="1"/>
  <c r="T28" i="10" s="1"/>
  <c r="U28" i="10" s="1"/>
  <c r="V28" i="10" s="1"/>
  <c r="W28" i="10" s="1"/>
  <c r="C38"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<sst xmlns="http://schemas.openxmlformats.org/spreadsheetml/2006/main" count="313" uniqueCount="227">
  <si>
    <t>Guiding principles for the preliminary TEA</t>
  </si>
  <si>
    <t>The objective of the TEA is to present  a credible pathway towards reduced production costs and improved unit economics.</t>
  </si>
  <si>
    <t>Guidelines to structuring the TEA</t>
  </si>
  <si>
    <t>Instructions</t>
  </si>
  <si>
    <t>Provide additional details in supplementary sheets, where necessary, to support the information submitted in the Main sheet.</t>
  </si>
  <si>
    <t>Scope: TEA boundary and scale</t>
  </si>
  <si>
    <t xml:space="preserve">Given the focus on unlocking sidestreams as a feedstock, the TEA should span the cradle-to-gate value chain. </t>
  </si>
  <si>
    <t>Definitions</t>
  </si>
  <si>
    <t>Cradle</t>
  </si>
  <si>
    <t>from the point of origin of the sidestream, through to;</t>
  </si>
  <si>
    <t>Gate</t>
  </si>
  <si>
    <t>the target molecule at the required product specification.</t>
  </si>
  <si>
    <t>Recognising that direct commercial precedents may be limited, applicants should make a best-effort attempt to develop a commercially relevant sidestream-to-product value chain.</t>
  </si>
  <si>
    <t>This should be supported by appropriate assumptions and a clearly articulated rationale.</t>
  </si>
  <si>
    <t>A simplified Process Map for the cradle-to-gate value chain should be provided, with the proposed R&amp;D (foreground process) highlighted.</t>
  </si>
  <si>
    <t>The following factors are relevant and should be addressed in the TEA. Quantitative assessment is preferred where practicable; otherwise, a qualitative evaluation supported by sound rationale should be provided.</t>
  </si>
  <si>
    <t>From point of sidestream origin (cradle) to starting point of proposed technology</t>
  </si>
  <si>
    <t>Logistics, including collection, storage and transport.</t>
  </si>
  <si>
    <t>Realistic volume sizing, accounting for seasonality and competing uses.</t>
  </si>
  <si>
    <t>All upstream processing to convert the raw sidestream to the chemical identity and specification at which it enters the proposed technology as feedstock.</t>
  </si>
  <si>
    <t>From end point of proposed technology to product for sale (gate)</t>
  </si>
  <si>
    <t>All downstream processing necessary to the relevant specification endpoints required by/for:</t>
  </si>
  <si>
    <t>Specialty chemicals: the intended end-application.</t>
  </si>
  <si>
    <t>Petrochemical drop-ins: re-entry into the incumbent production pathway; highlight if direct substitution is possible or retrofitting is necessary at the end-user's facility.</t>
  </si>
  <si>
    <t>Platform chemicals: one or more representative commercial use downstream, with justification of their selection.</t>
  </si>
  <si>
    <t>Handling of key residual streams.</t>
  </si>
  <si>
    <t>Key utilities costs (e.g. water usage, energy import).</t>
  </si>
  <si>
    <t>Any additional factors of equivalent relevance.</t>
  </si>
  <si>
    <t>Applicants will need to define and justify the production scale applied to the TEA (S/N 3 of Main sheet).</t>
  </si>
  <si>
    <t xml:space="preserve">The selected scale should represent a plausible commercial deployment scenario, taking into account the relevant factors listed above. </t>
  </si>
  <si>
    <t>Applicants may refer to the following for guidance.</t>
  </si>
  <si>
    <t>Published TEAs or equivalent analyses.</t>
  </si>
  <si>
    <t>Comparable commercial facilities or industry precedents.</t>
  </si>
  <si>
    <t>Commercially meaningful product demand.</t>
  </si>
  <si>
    <t>Relevant sidestream and deployment constraints.</t>
  </si>
  <si>
    <t>Benchmarking</t>
  </si>
  <si>
    <t>The TEA should establish relevant cost benchmarks (best attempts) for assessing the impact of the proposed R&amp;D (S/N 9 of Main sheet).</t>
  </si>
  <si>
    <t>Suggested benchmarks includes:</t>
  </si>
  <si>
    <t>Targets established by industry bodies, government agencies or other authoritative sources for the R&amp;D field.</t>
  </si>
  <si>
    <t xml:space="preserve">Benchmarks should be aligned with the target product specifications. </t>
  </si>
  <si>
    <t>The objective is not to demonstrate immediate cost competitiveness, but to provide a view of the path to commercial maturity and the extent to which the proposed R&amp;D contributes to advancing it.</t>
  </si>
  <si>
    <t>Expected rigour of a preliminary TEA</t>
  </si>
  <si>
    <t>Expand on details where necessary, particularly those directly related to the proposed R&amp;D (foreground process).</t>
  </si>
  <si>
    <t>Capture broad details for the rest of the value chain (the background processes).</t>
  </si>
  <si>
    <t>Where primary data is unavailable, applicants may supplement with secondary data, including reasonable estimates, analogues, derivations, and transformations.</t>
  </si>
  <si>
    <t>Clearly state data provenance (source type, year, reference/link), assumptions, data manipulations, and their rationale. The following can be referred to for guidance.</t>
  </si>
  <si>
    <t>Source Type</t>
  </si>
  <si>
    <t>Description</t>
  </si>
  <si>
    <t>Primary Data</t>
  </si>
  <si>
    <t>Experimental, pilot, demonstration, or field data generated by the applicant.</t>
  </si>
  <si>
    <t>Industrial/Vendor Data</t>
  </si>
  <si>
    <t>Data obtained from industrial partners, suppliers, equipment vendors, or service providers.</t>
  </si>
  <si>
    <t>Literature</t>
  </si>
  <si>
    <t>Peer-reviewed publications, technical reports, patents, conference papers, or similar references.</t>
  </si>
  <si>
    <t>TEA or Equivalent</t>
  </si>
  <si>
    <t>Published techno-economic assessments, feasibility studies, process design studies, or equivalent analyses.</t>
  </si>
  <si>
    <t>Market/Industry Data</t>
  </si>
  <si>
    <t>Market reports, industry publications, pricing databases, or trade association data.</t>
  </si>
  <si>
    <t>Engineering Estimate</t>
  </si>
  <si>
    <t>Values estimated using accepted engineering practice, scaling relationships, design heuristics, or expert judgement.</t>
  </si>
  <si>
    <t>Project Target</t>
  </si>
  <si>
    <t>Performance targets expected to be achieved through the proposed project.</t>
  </si>
  <si>
    <t>S/N</t>
  </si>
  <si>
    <t>Item</t>
  </si>
  <si>
    <t>Remarks</t>
  </si>
  <si>
    <t>Process map</t>
  </si>
  <si>
    <t>Highlight the proposed R&amp;D (foreground process).</t>
  </si>
  <si>
    <t>List the inputs/outpus for each process block that would be important for calculating costs.</t>
  </si>
  <si>
    <t>example:</t>
  </si>
  <si>
    <t>Process blocks</t>
  </si>
  <si>
    <t>Key Inputs</t>
  </si>
  <si>
    <t>Key Outputs</t>
  </si>
  <si>
    <t>Feedstock supply chain</t>
  </si>
  <si>
    <t>#1</t>
  </si>
  <si>
    <t>#2</t>
  </si>
  <si>
    <t>…</t>
  </si>
  <si>
    <t>Pre-treatment</t>
  </si>
  <si>
    <t>etc.</t>
  </si>
  <si>
    <t>Enzymatic hydrolysis</t>
  </si>
  <si>
    <t xml:space="preserve">Enzyme production </t>
  </si>
  <si>
    <t>Bioconversion</t>
  </si>
  <si>
    <t>Product recovery</t>
  </si>
  <si>
    <t>Note: relevant categories for inputs/outputs:</t>
  </si>
  <si>
    <t>Material type (e.g., feedstock, catalyst, chemicals)</t>
  </si>
  <si>
    <t>Energy type (e.g., electricity, heat, steam, cooling energy)</t>
  </si>
  <si>
    <t>Water type (e.g., tap water, reverse osmosis water)</t>
  </si>
  <si>
    <t>Gas type (e.g., CO2 as reactant, N2 as carrier gas)</t>
  </si>
  <si>
    <t>Waste for disposal or treatment (e.g., solid waste, wastewater, unreacted/produced gas)</t>
  </si>
  <si>
    <t xml:space="preserve">Transportation </t>
  </si>
  <si>
    <t>By-product</t>
  </si>
  <si>
    <t>Initial TRL and final TRL</t>
  </si>
  <si>
    <t>Production volume per year (projected volume)</t>
  </si>
  <si>
    <t>In terms of quantity per year.</t>
  </si>
  <si>
    <t>Batch or continuous process?</t>
  </si>
  <si>
    <t>In case of batch process:</t>
  </si>
  <si>
    <t>Product volume per batch</t>
  </si>
  <si>
    <t>Number of day per batch</t>
  </si>
  <si>
    <t>Number of operational days per year</t>
  </si>
  <si>
    <t>Number of batch per year</t>
  </si>
  <si>
    <t>In case of continuous process:</t>
  </si>
  <si>
    <t>Product volume per hour</t>
  </si>
  <si>
    <t>Number of operational hour per year</t>
  </si>
  <si>
    <t xml:space="preserve">Plant lifetime </t>
  </si>
  <si>
    <t xml:space="preserve">Number of year for the plant life </t>
  </si>
  <si>
    <t>Capital investment/CAPEX</t>
  </si>
  <si>
    <t>Total purchase cost of main equipment over the plant’s lifetime.</t>
  </si>
  <si>
    <t>Where applicable, consider the service life of the main equipment and cost incurred due to replacement over the plant’s lifetime.</t>
  </si>
  <si>
    <t>Other costs, if available, such as engineering and construction costs, contingency allowances, and working capital.</t>
  </si>
  <si>
    <t>For scaling of equipment or plant cost, articulate the scaling laws applied.</t>
  </si>
  <si>
    <t>Fixed OPEX per year</t>
  </si>
  <si>
    <t>Labour</t>
  </si>
  <si>
    <t>Maintenance</t>
  </si>
  <si>
    <t>Variable OPEX per year</t>
  </si>
  <si>
    <t>Components from the following categories, where applicable:</t>
  </si>
  <si>
    <t>Unit cost of each component (e.g., electricity SGD 0.30 per kWh)</t>
  </si>
  <si>
    <t>Quantity of each component per kg of product (based on process mass balance)</t>
  </si>
  <si>
    <t>Total cost of each component per year (e.g., calculated from multipying the followings:  "unit cost of component" x "quantity of component per kg product'' x "kg of product per year")</t>
  </si>
  <si>
    <t>Total variable OPEX per year (sum of total cost of each component per year)</t>
  </si>
  <si>
    <t>Levelised cost of the product</t>
  </si>
  <si>
    <t>Cost and/or price of counterpart</t>
  </si>
  <si>
    <t>Benchmark or counterpart used to compare the cost and price of the product</t>
  </si>
  <si>
    <t>Provide the production volume per year used in the reference where the cost/price of the counterpart is sourced.</t>
  </si>
  <si>
    <t>Revenue, payback period, NPV (if available)</t>
  </si>
  <si>
    <t>Additional studies (if applicable)</t>
  </si>
  <si>
    <t>Change in total OPEX per year if include carbon tax for CO2 or other GHG emisssions.</t>
  </si>
  <si>
    <t>Any other analyses, where applicable and informative for the R&amp;D</t>
  </si>
  <si>
    <t>Sensitivity analysis to know the change in levelised cost and if applicable the payback period due to different production scale/volume. This would be informative for highly variable sidestreams (e.g., with minimum, maximum, average supply of sidestream).</t>
  </si>
  <si>
    <t xml:space="preserve">Reference and assumptions </t>
  </si>
  <si>
    <t>Provide the following information for all numbers used in the calculations.</t>
  </si>
  <si>
    <t>Assumptions used</t>
  </si>
  <si>
    <t>Type of reference 
(literature, measurement from lab-scale, measurement from pilot-scale, self estimate)</t>
  </si>
  <si>
    <t>Source of reference</t>
  </si>
  <si>
    <t>Sample calculation</t>
  </si>
  <si>
    <t>Volume of main product per year (kg/year)</t>
  </si>
  <si>
    <t>Discount rate (%)</t>
  </si>
  <si>
    <t>Selling price of main product (SGD/kg)</t>
  </si>
  <si>
    <t>Selling price of by-product (SGD/kg)</t>
  </si>
  <si>
    <t>Quantity of by-product per kg main product (kg/kg)</t>
  </si>
  <si>
    <t>Year of plant life</t>
  </si>
  <si>
    <t>Discounted production volume per year</t>
  </si>
  <si>
    <t>Total revenue per year (SGD)</t>
  </si>
  <si>
    <t>Total CAPEX (SGD)*</t>
  </si>
  <si>
    <t>Total variable OPEX per year (SGD)</t>
  </si>
  <si>
    <t>Total fixed OPEX per year (SGD)</t>
  </si>
  <si>
    <t>Total OPEX per year (SGD)</t>
  </si>
  <si>
    <t>Discounted OPEX Outflow</t>
  </si>
  <si>
    <t>Cash flow (revenue - cost)</t>
  </si>
  <si>
    <t>Discounted cash flow</t>
  </si>
  <si>
    <t xml:space="preserve">Cumulative discounted cashflow </t>
  </si>
  <si>
    <t>Levelised cost of CAPEX (SGD/kg)</t>
  </si>
  <si>
    <t>Levelised cost of OPEX, (SGD/kg)</t>
  </si>
  <si>
    <t>Levelised cost of the product (SGD/kg)</t>
  </si>
  <si>
    <t>Payback period (year)</t>
  </si>
  <si>
    <t>NPV at 10th year (SGD)</t>
  </si>
  <si>
    <t>NPV at 20th year (SGD)</t>
  </si>
  <si>
    <t>*There are various methods for estimating CAPEX for the production scale under study, depending on the reference source and the assumptions adopted in the case study. The example presented here assumes that all capital costs are incurred in Year 0, with no recurring CAPEX over the plant’s lifetime. Other approaches may also be used, such as annualising CAPEX or assuming that capital expenditures recur at specified intervals throughout the plant’s lifetime.</t>
  </si>
  <si>
    <t>Note: Yellow cells are for user input; all other values are calculated automatically based on the inputs provided.</t>
  </si>
  <si>
    <t>Examples for CAPEX</t>
  </si>
  <si>
    <t>note: applicants may also consider the following example approaches to estimate CAPEX</t>
  </si>
  <si>
    <t>Example 1. Plant cost from literature that matches the production volume.</t>
  </si>
  <si>
    <t>Plant cost of SGD 9,257,864 with yearly production volume of 180,000 kg product x based on literature reference [1].</t>
  </si>
  <si>
    <t>Example 2. Plant cost from literature with lower capacity and scaled to higher capacity to meet the production volume.</t>
  </si>
  <si>
    <t>Base cost (SGD)</t>
  </si>
  <si>
    <t>Base capacity (kg/year)</t>
  </si>
  <si>
    <t xml:space="preserve">Type of reference*
</t>
  </si>
  <si>
    <t>Plant cost</t>
  </si>
  <si>
    <t>[2]</t>
  </si>
  <si>
    <t>* Literature, measurement from lab-scale, measurement from pilot-scale, self estimate</t>
  </si>
  <si>
    <t>Scaled cost (SGD)</t>
  </si>
  <si>
    <t>New capacity (kg/year)</t>
  </si>
  <si>
    <t>Description of scaling equation used [3]</t>
  </si>
  <si>
    <t>Example 3. Equipment level. Purchase cost of commercial equipment with equivalent capacity corresponding to the production volume.</t>
  </si>
  <si>
    <t>Equipment name</t>
  </si>
  <si>
    <t>Purhcase cost (SGD)</t>
  </si>
  <si>
    <t xml:space="preserve">Equipment name 1 </t>
  </si>
  <si>
    <t>[4]</t>
  </si>
  <si>
    <t>Equipment name 2</t>
  </si>
  <si>
    <t>Equipment name 3</t>
  </si>
  <si>
    <t>Equipment name 4</t>
  </si>
  <si>
    <t>Equipment name 5</t>
  </si>
  <si>
    <t xml:space="preserve">Total </t>
  </si>
  <si>
    <t>Example 4. Equipment level. Cost of equipment with lower capacity and scaled to higher capacity to meet the production volume.</t>
  </si>
  <si>
    <t>Applying scaling equation and exponent values described in reference https://pressbooks.bccampus.ca/chbe220/chapter/purchased-equipment-pe-cost/</t>
  </si>
  <si>
    <t>Base capacity</t>
  </si>
  <si>
    <t>[5]</t>
  </si>
  <si>
    <t>Exponent used in scaling</t>
  </si>
  <si>
    <t xml:space="preserve">Example 5. Adding engineering and installation cost </t>
  </si>
  <si>
    <t>The installed plant capital was obtained by applying the Lang factor previously adopted for a solid process plant to the purchased-equipment CAPEX reported in the main manuscript [6].</t>
  </si>
  <si>
    <t>Purchased-equipment CAPEX, Euro 924,096</t>
  </si>
  <si>
    <t>Lang factor 3.10</t>
  </si>
  <si>
    <t>Source of reference:</t>
  </si>
  <si>
    <t>[1]</t>
  </si>
  <si>
    <t>Ros Valladolid, D., Pio, G., &amp; Zambon, A. (2026). Feasibility Study of Valorizing Rejected Peas as a Food Ingredient. Processes, 14(10), 1519. https://doi.org/10.3390/pr14101519</t>
  </si>
  <si>
    <t>Examples for fixed OPEX</t>
  </si>
  <si>
    <t>note: applicants may also consider the following example approaches to estimate fixed OPEX</t>
  </si>
  <si>
    <t>(a) Maintenance cost</t>
  </si>
  <si>
    <t>Maintenance costs were assumed as 1.5% of the total capital investment from reference [1] with similar technology.</t>
  </si>
  <si>
    <t>(b) Labour cost</t>
  </si>
  <si>
    <t>Labour need was estimated as two workers per process section in continuous processes and three workers in fed-batch operation, working in three shifts, and the labor fees were assumed as total-cost salaries of 70,000 €/a including all employee fees.</t>
  </si>
  <si>
    <t>Voutilainen, E., Pihlajaniemi, V., &amp; Parviainen, T. (2021). Economic comparison of food protein production with single-cell organisms from lignocellulose side-streams. Bioresource Technology Reports, 14, 100683. https://doi.org/10.1016/j.biteb.2021.100683.</t>
  </si>
  <si>
    <t>Variable OPEX</t>
  </si>
  <si>
    <t>Table 1: Quantity of each component per kg of product (based on process mass balance)</t>
  </si>
  <si>
    <t>Component</t>
  </si>
  <si>
    <t>Quantity per kg product</t>
  </si>
  <si>
    <t>Unit</t>
  </si>
  <si>
    <t>kg</t>
  </si>
  <si>
    <t>Measurement from lab-scale</t>
  </si>
  <si>
    <t xml:space="preserve">Table 2: Unit cost of each component </t>
  </si>
  <si>
    <t xml:space="preserve">Unit cost of each component </t>
  </si>
  <si>
    <t>Cost per unit (SGD)</t>
  </si>
  <si>
    <t>kWh</t>
  </si>
  <si>
    <t>[3]</t>
  </si>
  <si>
    <t>Production volume per year (kg):</t>
  </si>
  <si>
    <t>Table 3: Total cost of each component per year</t>
  </si>
  <si>
    <t>Total cost per year (SGD)^</t>
  </si>
  <si>
    <t xml:space="preserve">Total variable OPEX per year (SGD) </t>
  </si>
  <si>
    <t>^Note: In order to multiply directly with "unit cost of component" x "quantity of component per kg product'' x "kg of product per year", the unit and currency need to be consistent across these three information.</t>
  </si>
  <si>
    <t>To facilitate an effective evaluation, the analysis should be presented in a clear and accessible manner.</t>
  </si>
  <si>
    <t>Applicants should focus on developing a credible methodology over striving for precise engineering detail. It is recognised that many assumptions will need to be made at this preliminary stage.</t>
  </si>
  <si>
    <t>This allows the benefits realised from sidestream utilisation to be translated into its commercial impact on final marketable products, thereby demonstrating the value of the proposed R&amp;D.</t>
  </si>
  <si>
    <t>Market prices of the target product or the closest commercially available equivalent.</t>
  </si>
  <si>
    <t>Cradle-to-gate, taking into account the relevant factors upstream and downstream of the foreground process (proposed R&amp;D). Refer to "Scope: TEA boundary and scale" in the Guidelines sheet for examples of such factors.</t>
  </si>
  <si>
    <t>Volume to reflect relevant factors associated with the sidestream e.g. seasonality, logistics. Refer to "Scope: TEA boundary and scale" in the Guidelines sheet for examples of such factors.</t>
  </si>
  <si>
    <t>Discounted CAPEX Outflow</t>
  </si>
  <si>
    <t>Provide the information requested in the Main sheet checklist.</t>
  </si>
  <si>
    <t>Refer to Levelised cost sheet for an example</t>
  </si>
  <si>
    <t>Examples of how supplementary information may be presented are provided here in the form of Levelised cost, CAPEX and OPEX breakdowns (blue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</si>
</sst>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17" x14ac:knownFonts="1">
    <font>
      <sz val="11"/>
      <color theme="1"/>
      <name val="Aptos Narrow"/>
      <family val="2"/>
      <scheme val="minor"/>
    </font>
    <font>
      <b/>
      <sz val="11"/>
      <color theme="1"/>
      <name val="Aptos Narrow"/>
      <family val="2"/>
      <scheme val="minor"/>
    </font>
    <font>
      <sz val="11"/>
      <name val="Aptos Narrow"/>
      <family val="2"/>
      <scheme val="minor"/>
    </font>
    <font>
      <b/>
      <sz val="11"/>
      <color rgb="FFFF0000"/>
      <name val="Aptos Narrow"/>
      <family val="2"/>
      <scheme val="minor"/>
    </font>
    <font>
      <sz val="8"/>
      <name val="Aptos Narrow"/>
      <family val="2"/>
      <scheme val="minor"/>
    </font>
    <font>
      <sz val="12"/>
      <color theme="1"/>
      <name val="Calibri"/>
      <family val="2"/>
    </font>
    <font>
      <b/>
      <sz val="12"/>
      <color theme="1"/>
      <name val="Calibri"/>
      <family val="2"/>
    </font>
    <font>
      <sz val="12"/>
      <name val="Calibri"/>
      <family val="2"/>
    </font>
    <font>
      <b/>
      <sz val="11"/>
      <name val="Aptos Narrow"/>
      <family val="2"/>
      <scheme val="minor"/>
    </font>
    <font>
      <sz val="11"/>
      <color rgb="FFFF0000"/>
      <name val="Aptos Narrow"/>
      <family val="2"/>
      <scheme val="minor"/>
    </font>
    <font>
      <sz val="11"/>
      <color theme="0"/>
      <name val="Aptos Narrow"/>
      <family val="2"/>
      <scheme val="minor"/>
    </font>
    <font>
      <i/>
      <sz val="11"/>
      <color theme="1"/>
      <name val="Aptos Narrow"/>
      <family val="2"/>
      <scheme val="minor"/>
    </font>
    <font>
      <strike/>
      <sz val="11"/>
      <color rgb="FFFF0000"/>
      <name val="Aptos Narrow"/>
      <family val="2"/>
      <scheme val="minor"/>
    </font>
    <font>
      <sz val="11"/>
      <color theme="2" tint="-0.249977111117893"/>
      <name val="Aptos Narrow"/>
      <family val="2"/>
      <scheme val="minor"/>
    </font>
    <font>
      <i/>
      <sz val="11"/>
      <name val="Aptos Narrow"/>
      <family val="2"/>
      <scheme val="minor"/>
    </font>
    <font>
      <b/>
      <sz val="14"/>
      <color theme="1"/>
      <name val="Aptos Narrow"/>
      <family val="2"/>
      <scheme val="minor"/>
    </font>
    <font>
      <sz val="11"/>
      <color theme="1" tint="0.499984740745262"/>
      <name val="Aptos Narrow"/>
      <family val="2"/>
      <scheme val="minor"/>
    </font>
  </fonts>
  <fills count="11">
    <fill>
      <patternFill patternType="none"/>
    </fill>
    <fill>
      <patternFill patternType="gray125"/>
    </fill>
    <fill>
      <patternFill patternType="solid">
        <fgColor rgb="FFFFFF99"/>
        <bgColor indexed="64"/>
      </patternFill>
    </fill>
    <fill>
      <patternFill patternType="solid">
        <fgColor them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7" tint="-0.499984740745262"/>
        <bgColor indexed="64"/>
      </patternFill>
    </fill>
    <fill>
      <patternFill patternType="solid">
        <fgColor rgb="FFFFDF79"/>
        <bgColor indexed="64"/>
      </patternFill>
    </fill>
    <fill>
      <patternFill patternType="solid">
        <fgColor theme="7" tint="0.79998168889431442"/>
        <bgColor indexed="64"/>
      </patternFill>
    </fill>
    <fill>
      <patternFill patternType="solid">
        <fgColor theme="2" tint="-9.9978637043366805E-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center"/>
    </xf>
    <xf numFmtId="0" fontId="1" fillId="0" borderId="0" xfId="0" applyFont="1" applyAlignment="1">
      <alignment vertical="top"/>
    </xf>
    <xf numFmtId="0" fontId="3" fillId="0" borderId="0" xfId="0" applyFont="1"/>
    <xf numFmtId="0" fontId="0" fillId="0" borderId="0" xfId="0" applyAlignment="1">
      <alignment horizontal="center"/>
    </xf>
    <xf numFmtId="0" fontId="0" fillId="0" borderId="0" xfId="0" applyAlignment="1">
      <alignment horizontal="left" indent="5"/>
    </xf>
    <xf numFmtId="0" fontId="2" fillId="0" borderId="0" xfId="0" applyFont="1" applyAlignment="1">
      <alignment horizontal="left"/>
    </xf>
    <xf numFmtId="0" fontId="2" fillId="0" borderId="0" xfId="0" applyFont="1" applyAlignment="1">
      <alignment horizontal="left" indent="5"/>
    </xf>
    <xf numFmtId="0" fontId="2" fillId="0" borderId="0" xfId="0" applyFont="1"/>
    <xf numFmtId="0" fontId="0" fillId="0" borderId="0" xfId="0" applyAlignment="1">
      <alignment horizontal="left" vertical="top" wrapText="1" indent="5"/>
    </xf>
    <xf numFmtId="0" fontId="0" fillId="0" borderId="0" xfId="0" applyAlignment="1">
      <alignment horizontal="left" vertical="top" indent="5"/>
    </xf>
    <xf numFmtId="0" fontId="1" fillId="0" borderId="0" xfId="0" applyFont="1" applyAlignment="1">
      <alignment wrapText="1"/>
    </xf>
    <xf numFmtId="0" fontId="5" fillId="0" borderId="0" xfId="0" applyFont="1" applyAlignment="1">
      <alignment horizontal="left" vertical="top"/>
    </xf>
    <xf numFmtId="0" fontId="5" fillId="0" borderId="0" xfId="0" applyFont="1" applyAlignment="1">
      <alignment horizontal="right" vertical="top"/>
    </xf>
    <xf numFmtId="0" fontId="5" fillId="0" borderId="1" xfId="0" applyFont="1" applyBorder="1" applyAlignment="1">
      <alignment horizontal="left" vertical="top"/>
    </xf>
    <xf numFmtId="0" fontId="5" fillId="0" borderId="1" xfId="0" applyFont="1" applyBorder="1"/>
    <xf numFmtId="0" fontId="6" fillId="3" borderId="0" xfId="0" applyFont="1" applyFill="1" applyAlignment="1">
      <alignment horizontal="center" vertical="top"/>
    </xf>
    <xf numFmtId="0" fontId="5" fillId="0" borderId="0" xfId="0" applyFont="1"/>
    <xf numFmtId="3" fontId="5" fillId="0" borderId="0" xfId="0" applyNumberFormat="1" applyFont="1" applyAlignment="1">
      <alignment vertical="top"/>
    </xf>
    <xf numFmtId="0" fontId="5" fillId="0" borderId="0" xfId="0" applyFont="1" applyAlignment="1">
      <alignment horizontal="center" vertical="top"/>
    </xf>
    <xf numFmtId="3" fontId="5" fillId="0" borderId="0" xfId="0" applyNumberFormat="1" applyFont="1" applyAlignment="1">
      <alignment horizontal="right" vertical="top"/>
    </xf>
    <xf numFmtId="164" fontId="5" fillId="0" borderId="0" xfId="0" applyNumberFormat="1" applyFont="1" applyAlignment="1">
      <alignment horizontal="right" vertical="top"/>
    </xf>
    <xf numFmtId="2" fontId="5" fillId="2" borderId="1" xfId="0" applyNumberFormat="1" applyFont="1" applyFill="1" applyBorder="1" applyAlignment="1">
      <alignment horizontal="right" vertical="top"/>
    </xf>
    <xf numFmtId="3" fontId="5" fillId="2" borderId="0" xfId="0" applyNumberFormat="1" applyFont="1" applyFill="1" applyAlignment="1">
      <alignment horizontal="right" vertical="top"/>
    </xf>
    <xf numFmtId="3" fontId="5" fillId="0" borderId="0" xfId="0" applyNumberFormat="1" applyFont="1" applyAlignment="1">
      <alignment horizontal="right" vertical="center"/>
    </xf>
    <xf numFmtId="9" fontId="5" fillId="2" borderId="1" xfId="0" applyNumberFormat="1" applyFont="1" applyFill="1" applyBorder="1" applyAlignment="1">
      <alignment horizontal="right" vertical="top"/>
    </xf>
    <xf numFmtId="2" fontId="5" fillId="0" borderId="1" xfId="0" applyNumberFormat="1" applyFont="1" applyBorder="1" applyAlignment="1">
      <alignment horizontal="right" vertical="top"/>
    </xf>
    <xf numFmtId="0" fontId="6" fillId="4" borderId="1" xfId="0" applyFont="1" applyFill="1" applyBorder="1" applyAlignment="1">
      <alignment horizontal="left" vertical="top"/>
    </xf>
    <xf numFmtId="0" fontId="6" fillId="0" borderId="0" xfId="0" applyFont="1" applyAlignment="1">
      <alignment horizontal="left" vertical="top"/>
    </xf>
    <xf numFmtId="2" fontId="5" fillId="4" borderId="1" xfId="0" applyNumberFormat="1" applyFont="1" applyFill="1" applyBorder="1" applyAlignment="1">
      <alignment horizontal="right" vertical="top"/>
    </xf>
    <xf numFmtId="0" fontId="5" fillId="0" borderId="1" xfId="0" applyFont="1" applyBorder="1" applyAlignment="1">
      <alignment horizontal="right" vertical="top"/>
    </xf>
    <xf numFmtId="3" fontId="5" fillId="0" borderId="1" xfId="0" applyNumberFormat="1" applyFont="1" applyBorder="1" applyAlignment="1">
      <alignment horizontal="right" vertical="top"/>
    </xf>
    <xf numFmtId="3" fontId="7" fillId="2" borderId="1" xfId="0" applyNumberFormat="1" applyFont="1" applyFill="1" applyBorder="1" applyAlignment="1">
      <alignment horizontal="right" vertical="top"/>
    </xf>
    <xf numFmtId="3" fontId="7" fillId="0" borderId="0" xfId="0" applyNumberFormat="1" applyFont="1" applyAlignment="1">
      <alignment horizontal="right" vertical="top"/>
    </xf>
    <xf numFmtId="3" fontId="7" fillId="2" borderId="0" xfId="0" applyNumberFormat="1" applyFont="1" applyFill="1" applyAlignment="1">
      <alignment horizontal="right" vertical="top"/>
    </xf>
    <xf numFmtId="0" fontId="6" fillId="3" borderId="0" xfId="0" applyFont="1" applyFill="1" applyAlignment="1">
      <alignment horizontal="left" vertical="top"/>
    </xf>
    <xf numFmtId="0" fontId="8" fillId="0" borderId="0" xfId="0" applyFont="1"/>
    <xf numFmtId="0" fontId="1" fillId="5" borderId="0" xfId="0" applyFont="1" applyFill="1"/>
    <xf numFmtId="0" fontId="1" fillId="5" borderId="0" xfId="0" applyFont="1" applyFill="1" applyAlignment="1">
      <alignment horizontal="center"/>
    </xf>
    <xf numFmtId="0" fontId="1" fillId="6" borderId="0" xfId="0" applyFont="1" applyFill="1"/>
    <xf numFmtId="0" fontId="0" fillId="6" borderId="0" xfId="0" applyFill="1"/>
    <xf numFmtId="0" fontId="0" fillId="0" borderId="2" xfId="0" applyBorder="1"/>
    <xf numFmtId="0" fontId="0" fillId="0" borderId="4" xfId="0" applyBorder="1"/>
    <xf numFmtId="0" fontId="0" fillId="0" borderId="5" xfId="0" applyBorder="1"/>
    <xf numFmtId="0" fontId="0" fillId="0" borderId="7" xfId="0" applyBorder="1"/>
    <xf numFmtId="0" fontId="0" fillId="0" borderId="8" xfId="0" applyBorder="1"/>
    <xf numFmtId="0" fontId="0" fillId="0" borderId="6" xfId="0" applyBorder="1"/>
    <xf numFmtId="0" fontId="11" fillId="0" borderId="0" xfId="0" applyFont="1"/>
    <xf numFmtId="0" fontId="11" fillId="0" borderId="0" xfId="0" applyFont="1" applyAlignment="1">
      <alignment horizontal="left"/>
    </xf>
    <xf numFmtId="9" fontId="11" fillId="0" borderId="0" xfId="0" applyNumberFormat="1" applyFont="1" applyAlignment="1">
      <alignment horizontal="left"/>
    </xf>
    <xf numFmtId="0" fontId="10" fillId="7" borderId="0" xfId="0" applyFont="1" applyFill="1"/>
    <xf numFmtId="0" fontId="9" fillId="0" borderId="0" xfId="0" applyFont="1"/>
    <xf numFmtId="0" fontId="12" fillId="0" borderId="0" xfId="0" applyFont="1"/>
    <xf numFmtId="0" fontId="1" fillId="0" borderId="0" xfId="0" applyFont="1" applyAlignment="1">
      <alignment horizontal="left" vertical="top"/>
    </xf>
    <xf numFmtId="0" fontId="1" fillId="8" borderId="1" xfId="0" applyFont="1" applyFill="1" applyBorder="1" applyAlignment="1">
      <alignment horizontal="center" vertical="center"/>
    </xf>
    <xf numFmtId="0" fontId="0" fillId="0" borderId="0" xfId="0" applyAlignment="1">
      <alignment horizontal="left" vertical="top"/>
    </xf>
    <xf numFmtId="0" fontId="0" fillId="0" borderId="0" xfId="0" applyAlignment="1">
      <alignment vertical="top"/>
    </xf>
    <xf numFmtId="0" fontId="0" fillId="0" borderId="0" xfId="0" applyAlignment="1">
      <alignment horizontal="center" vertical="center"/>
    </xf>
    <xf numFmtId="0" fontId="0" fillId="0" borderId="1" xfId="0" applyBorder="1" applyAlignment="1">
      <alignment horizontal="center"/>
    </xf>
    <xf numFmtId="0" fontId="2" fillId="0" borderId="1" xfId="0" applyFont="1" applyBorder="1" applyAlignment="1">
      <alignment horizontal="left"/>
    </xf>
    <xf numFmtId="0" fontId="13" fillId="0" borderId="1" xfId="0" applyFont="1" applyBorder="1" applyAlignment="1">
      <alignment horizontal="center"/>
    </xf>
    <xf numFmtId="0" fontId="13" fillId="0" borderId="1" xfId="0" applyFont="1" applyBorder="1"/>
    <xf numFmtId="0" fontId="13" fillId="0" borderId="1" xfId="0" applyFont="1" applyBorder="1" applyAlignment="1">
      <alignment horizontal="center" wrapText="1"/>
    </xf>
    <xf numFmtId="0" fontId="13" fillId="0" borderId="1" xfId="0" applyFont="1" applyBorder="1" applyAlignment="1">
      <alignment horizontal="center" vertical="center"/>
    </xf>
    <xf numFmtId="0" fontId="0" fillId="0" borderId="1" xfId="0" applyBorder="1"/>
    <xf numFmtId="0" fontId="1" fillId="5" borderId="1" xfId="0" applyFont="1" applyFill="1" applyBorder="1" applyAlignment="1">
      <alignment horizontal="center" vertical="center"/>
    </xf>
    <xf numFmtId="2" fontId="13" fillId="0" borderId="1" xfId="0" applyNumberFormat="1" applyFont="1" applyBorder="1" applyAlignment="1">
      <alignment horizontal="center"/>
    </xf>
    <xf numFmtId="0" fontId="1" fillId="0" borderId="9" xfId="0" applyFont="1" applyBorder="1"/>
    <xf numFmtId="3" fontId="13" fillId="0" borderId="10" xfId="0" applyNumberFormat="1" applyFont="1" applyBorder="1" applyAlignment="1">
      <alignment horizontal="left"/>
    </xf>
    <xf numFmtId="3" fontId="13" fillId="0" borderId="10" xfId="0" applyNumberFormat="1" applyFont="1" applyBorder="1" applyAlignment="1">
      <alignment horizontal="center"/>
    </xf>
    <xf numFmtId="0" fontId="0" fillId="0" borderId="4" xfId="0" applyBorder="1" applyAlignment="1">
      <alignment horizontal="center"/>
    </xf>
    <xf numFmtId="0" fontId="1" fillId="0" borderId="11" xfId="0" applyFont="1" applyBorder="1" applyAlignment="1">
      <alignment horizontal="right"/>
    </xf>
    <xf numFmtId="3" fontId="13" fillId="0" borderId="1" xfId="0" applyNumberFormat="1" applyFont="1" applyBorder="1" applyAlignment="1">
      <alignment horizontal="center"/>
    </xf>
    <xf numFmtId="0" fontId="2" fillId="0" borderId="0" xfId="0" applyFont="1" applyAlignment="1">
      <alignment horizontal="center"/>
    </xf>
    <xf numFmtId="0" fontId="14" fillId="0" borderId="0" xfId="0" applyFont="1"/>
    <xf numFmtId="0" fontId="15" fillId="0" borderId="0" xfId="0" applyFont="1"/>
    <xf numFmtId="0" fontId="0" fillId="5" borderId="0" xfId="0" applyFill="1"/>
    <xf numFmtId="0" fontId="0" fillId="10" borderId="1" xfId="0" applyFill="1" applyBorder="1" applyAlignment="1">
      <alignment horizontal="center"/>
    </xf>
    <xf numFmtId="3" fontId="0" fillId="0" borderId="1" xfId="0" applyNumberFormat="1" applyBorder="1"/>
    <xf numFmtId="0" fontId="16" fillId="0" borderId="1" xfId="0" applyFont="1" applyBorder="1" applyAlignment="1">
      <alignment horizontal="center"/>
    </xf>
    <xf numFmtId="3" fontId="0" fillId="0" borderId="0" xfId="0" applyNumberFormat="1"/>
    <xf numFmtId="0" fontId="16" fillId="0" borderId="0" xfId="0" applyFont="1" applyAlignment="1">
      <alignment horizontal="center"/>
    </xf>
    <xf numFmtId="0" fontId="0" fillId="0" borderId="1" xfId="0" applyBorder="1" applyAlignment="1">
      <alignment horizontal="center" vertical="center"/>
    </xf>
    <xf numFmtId="0" fontId="0" fillId="0" borderId="11" xfId="0" applyBorder="1" applyAlignment="1">
      <alignment horizontal="right"/>
    </xf>
    <xf numFmtId="3" fontId="0" fillId="0" borderId="10" xfId="0" applyNumberFormat="1" applyBorder="1"/>
    <xf numFmtId="0" fontId="0" fillId="0" borderId="9" xfId="0" applyBorder="1" applyAlignment="1">
      <alignment horizontal="center" vertical="center"/>
    </xf>
    <xf numFmtId="3" fontId="0" fillId="0" borderId="12" xfId="0" applyNumberFormat="1" applyBorder="1"/>
    <xf numFmtId="0" fontId="15" fillId="0" borderId="0" xfId="0" applyFont="1" applyAlignment="1">
      <alignment horizontal="left" vertical="top"/>
    </xf>
    <xf numFmtId="0" fontId="0" fillId="0" borderId="3" xfId="0" applyBorder="1"/>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5" fillId="0" borderId="0" xfId="0" applyFont="1" applyAlignment="1">
      <alignment horizontal="left" vertical="top" wrapText="1"/>
    </xf>
    <xf numFmtId="0" fontId="0" fillId="0" borderId="0" xfId="0" applyAlignment="1">
      <alignment horizontal="left" vertical="top" wrapText="1"/>
    </xf>
    <xf numFmtId="0" fontId="1" fillId="9" borderId="1" xfId="0" applyFont="1" applyFill="1" applyBorder="1" applyAlignment="1">
      <alignment horizontal="center" vertical="center"/>
    </xf>
    <xf numFmtId="0" fontId="1" fillId="9" borderId="1" xfId="0" applyFont="1" applyFill="1" applyBorder="1" applyAlignment="1">
      <alignment horizontal="left" vertical="center"/>
    </xf>
    <xf numFmtId="0" fontId="1" fillId="9" borderId="1" xfId="0" applyFont="1" applyFill="1" applyBorder="1" applyAlignment="1">
      <alignment horizontal="center" vertical="center" wrapText="1"/>
    </xf>
    <xf numFmtId="0" fontId="1" fillId="5" borderId="1" xfId="0" applyFont="1" applyFill="1" applyBorder="1" applyAlignment="1">
      <alignment horizontal="center" vertical="top"/>
    </xf>
    <xf numFmtId="0" fontId="1" fillId="9" borderId="1" xfId="0" applyFont="1" applyFill="1" applyBorder="1" applyAlignment="1">
      <alignment horizontal="center" vertical="top"/>
    </xf>
    <xf numFmtId="0" fontId="1" fillId="9" borderId="1" xfId="0" applyFont="1" applyFill="1" applyBorder="1" applyAlignment="1">
      <alignment horizontal="center" vertical="top" wrapText="1"/>
    </xf>
    <xf numFmtId="0" fontId="1" fillId="8" borderId="1" xfId="0" applyFont="1" applyFill="1" applyBorder="1" applyAlignment="1">
      <alignment horizontal="center" vertical="center"/>
    </xf>
    <xf numFmtId="0" fontId="1" fillId="8" borderId="1" xfId="0" applyFont="1" applyFill="1" applyBorder="1" applyAlignment="1">
      <alignment horizontal="left" vertical="center"/>
    </xf>
    <xf numFmtId="0" fontId="1" fillId="8" borderId="1" xfId="0" applyFont="1" applyFill="1" applyBorder="1" applyAlignment="1">
      <alignment horizontal="center" vertical="top"/>
    </xf>
    <xf numFmtId="0" fontId="1" fillId="8" borderId="1" xfId="0" applyFont="1" applyFill="1" applyBorder="1" applyAlignment="1">
      <alignment horizontal="center" vertical="top" wrapText="1"/>
    </xf>
    <xf numFmtId="165" fontId="5" fillId="0" borderId="0" xfId="0" applyNumberFormat="1" applyFont="1" applyAlignment="1">
      <alignment horizontal="left" vertical="top"/>
    </xf>
    <xf numFmtId="0" fontId="0" fillId="0" borderId="13" xfId="0" applyBorder="1"/>
    <xf numFmtId="0" fontId="0" fillId="0" borderId="14" xfId="0" applyBorder="1"/>
    <xf numFmtId="0" fontId="0" fillId="0" borderId="12" xfId="0" applyBorder="1"/>
    <xf numFmtId="0" fontId="0" fillId="0" borderId="11" xfId="0" applyBorder="1"/>
    <xf numFmtId="0" fontId="0" fillId="0" borderId="0" xfId="0" applyBorder="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3299012</xdr:colOff>
      <xdr:row>10</xdr:row>
      <xdr:rowOff>8964</xdr:rowOff>
    </xdr:from>
    <xdr:to>
      <xdr:col>6</xdr:col>
      <xdr:colOff>451227</xdr:colOff>
      <xdr:row>22</xdr:row>
      <xdr:rowOff>139108</xdr:rowOff>
    </xdr:to>
    <xdr:pic>
      <xdr:nvPicPr>
        <xdr:cNvPr id="26" name="Picture 25">
          <a:extLst>
            <a:ext uri="{FF2B5EF4-FFF2-40B4-BE49-F238E27FC236}">
              <a16:creationId xmlns:a16="http://schemas.microsoft.com/office/drawing/2014/main" id="{FCB260A9-2B50-015C-0471-F8E913FD42B9}"/>
            </a:ext>
          </a:extLst>
        </xdr:cNvPr>
        <xdr:cNvPicPr>
          <a:picLocks noChangeAspect="1"/>
        </xdr:cNvPicPr>
      </xdr:nvPicPr>
      <xdr:blipFill>
        <a:blip xmlns:r="http://schemas.openxmlformats.org/officeDocument/2006/relationships" r:embed="rId1"/>
        <a:stretch>
          <a:fillRect/>
        </a:stretch>
      </xdr:blipFill>
      <xdr:spPr>
        <a:xfrm>
          <a:off x="4509247" y="1801905"/>
          <a:ext cx="6482681" cy="2281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596900</xdr:colOff>
      <xdr:row>72</xdr:row>
      <xdr:rowOff>88900</xdr:rowOff>
    </xdr:from>
    <xdr:to>
      <xdr:col>3</xdr:col>
      <xdr:colOff>584350</xdr:colOff>
      <xdr:row>75</xdr:row>
      <xdr:rowOff>88928</xdr:rowOff>
    </xdr:to>
    <xdr:pic>
      <xdr:nvPicPr>
        <xdr:cNvPr id="2" name="Picture 1">
          <a:extLst>
            <a:ext uri="{FF2B5EF4-FFF2-40B4-BE49-F238E27FC236}">
              <a16:creationId xmlns:a16="http://schemas.microsoft.com/office/drawing/2014/main" id="{536D0809-2F2B-48FD-8FAC-8396886AB5C5}"/>
            </a:ext>
          </a:extLst>
        </xdr:cNvPr>
        <xdr:cNvPicPr>
          <a:picLocks noChangeAspect="1"/>
        </xdr:cNvPicPr>
      </xdr:nvPicPr>
      <xdr:blipFill>
        <a:blip xmlns:r="http://schemas.openxmlformats.org/officeDocument/2006/relationships" r:embed="rId1"/>
        <a:stretch>
          <a:fillRect/>
        </a:stretch>
      </xdr:blipFill>
      <xdr:spPr>
        <a:xfrm>
          <a:off x="596900" y="13506450"/>
          <a:ext cx="2914800" cy="552478"/>
        </a:xfrm>
        <a:prstGeom prst="rect">
          <a:avLst/>
        </a:prstGeom>
      </xdr:spPr>
    </xdr:pic>
    <xdr:clientData/>
  </xdr:twoCellAnchor>
  <xdr:twoCellAnchor editAs="oneCell">
    <xdr:from>
      <xdr:col>1</xdr:col>
      <xdr:colOff>101601</xdr:colOff>
      <xdr:row>38</xdr:row>
      <xdr:rowOff>171450</xdr:rowOff>
    </xdr:from>
    <xdr:to>
      <xdr:col>3</xdr:col>
      <xdr:colOff>1016001</xdr:colOff>
      <xdr:row>49</xdr:row>
      <xdr:rowOff>75001</xdr:rowOff>
    </xdr:to>
    <xdr:pic>
      <xdr:nvPicPr>
        <xdr:cNvPr id="3" name="Picture 2">
          <a:extLst>
            <a:ext uri="{FF2B5EF4-FFF2-40B4-BE49-F238E27FC236}">
              <a16:creationId xmlns:a16="http://schemas.microsoft.com/office/drawing/2014/main" id="{E513C6D8-0860-4C14-B053-2339DC6DCF88}"/>
            </a:ext>
          </a:extLst>
        </xdr:cNvPr>
        <xdr:cNvPicPr>
          <a:picLocks noChangeAspect="1"/>
        </xdr:cNvPicPr>
      </xdr:nvPicPr>
      <xdr:blipFill>
        <a:blip xmlns:r="http://schemas.openxmlformats.org/officeDocument/2006/relationships" r:embed="rId2"/>
        <a:stretch>
          <a:fillRect/>
        </a:stretch>
      </xdr:blipFill>
      <xdr:spPr>
        <a:xfrm>
          <a:off x="711201" y="7251700"/>
          <a:ext cx="3232150" cy="1999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4D9A386-8EF6-4D74-8E95-4ADB5AE83588}">
  <we:reference id="wa200009404" version="1.0.0.8" store="en-US" storeType="OMEX"/>
  <we:alternateReferences>
    <we:reference id="WA200009404" version="1.0.0.8" store="" storeType="OMEX"/>
  </we:alternateReferences>
  <we:properties>
    <we:property name="claude.fileId" value="&quot;0849d8e0-17eb-49bb-bad4-aebe87f493b0&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F0FAA-3B88-469D-BA04-04BDE5505929}">
  <dimension ref="A1:T169"/>
  <sheetViews>
    <sheetView tabSelected="1" topLeftCell="A28" zoomScaleNormal="100" workbookViewId="0">
      <selection activeCell="H32" sqref="H32"/>
    </sheetView>
  </sheetViews>
  <sheetFormatPr defaultRowHeight="14.4" x14ac:dyDescent="0.3"/>
  <cols>
    <col min="1" max="1" width="2.6640625" customWidth="1"/>
    <col min="2" max="2" width="14.109375" customWidth="1"/>
    <col min="3" max="3" width="18.5546875" customWidth="1"/>
    <col min="4" max="4" width="16.44140625" customWidth="1"/>
    <col min="5" max="5" width="19.33203125" customWidth="1"/>
    <col min="6" max="6" width="17.109375" customWidth="1"/>
    <col min="7" max="7" width="15.33203125" customWidth="1"/>
    <col min="8" max="8" width="12.33203125" customWidth="1"/>
    <col min="9" max="9" width="10.5546875" customWidth="1"/>
  </cols>
  <sheetData>
    <row r="1" spans="1:20" s="52" customFormat="1" x14ac:dyDescent="0.3">
      <c r="A1" s="52" t="s">
        <v>0</v>
      </c>
    </row>
    <row r="3" spans="1:20" x14ac:dyDescent="0.3">
      <c r="B3" t="s">
        <v>1</v>
      </c>
    </row>
    <row r="5" spans="1:20" x14ac:dyDescent="0.3">
      <c r="B5" t="s">
        <v>218</v>
      </c>
    </row>
    <row r="7" spans="1:20" x14ac:dyDescent="0.3">
      <c r="B7" t="s">
        <v>217</v>
      </c>
    </row>
    <row r="10" spans="1:20" s="52" customFormat="1" x14ac:dyDescent="0.3">
      <c r="A10" s="52" t="s">
        <v>2</v>
      </c>
    </row>
    <row r="12" spans="1:20" x14ac:dyDescent="0.3">
      <c r="B12" s="41" t="s">
        <v>3</v>
      </c>
      <c r="C12" s="42"/>
      <c r="D12" s="42"/>
      <c r="E12" s="42"/>
      <c r="F12" s="42"/>
      <c r="G12" s="42"/>
      <c r="H12" s="42"/>
      <c r="I12" s="42"/>
      <c r="J12" s="42"/>
      <c r="K12" s="42"/>
      <c r="L12" s="42"/>
      <c r="M12" s="42"/>
      <c r="N12" s="42"/>
      <c r="O12" s="42"/>
      <c r="P12" s="42"/>
      <c r="Q12" s="42"/>
      <c r="R12" s="42"/>
      <c r="S12" s="42"/>
      <c r="T12" s="42"/>
    </row>
    <row r="14" spans="1:20" x14ac:dyDescent="0.3">
      <c r="B14" s="10" t="s">
        <v>224</v>
      </c>
    </row>
    <row r="16" spans="1:20" x14ac:dyDescent="0.3">
      <c r="B16" t="s">
        <v>4</v>
      </c>
    </row>
    <row r="17" spans="2:20" x14ac:dyDescent="0.3">
      <c r="B17" s="10" t="s">
        <v>226</v>
      </c>
    </row>
    <row r="22" spans="2:20" x14ac:dyDescent="0.3">
      <c r="B22" s="41" t="s">
        <v>5</v>
      </c>
      <c r="C22" s="42"/>
      <c r="D22" s="42"/>
      <c r="E22" s="42"/>
      <c r="F22" s="42"/>
      <c r="G22" s="42"/>
      <c r="H22" s="42"/>
      <c r="I22" s="42"/>
      <c r="J22" s="42"/>
      <c r="K22" s="42"/>
      <c r="L22" s="42"/>
      <c r="M22" s="42"/>
      <c r="N22" s="42"/>
      <c r="O22" s="42"/>
      <c r="P22" s="42"/>
      <c r="Q22" s="42"/>
      <c r="R22" s="42"/>
      <c r="S22" s="42"/>
      <c r="T22" s="42"/>
    </row>
    <row r="24" spans="2:20" x14ac:dyDescent="0.3">
      <c r="B24" t="s">
        <v>6</v>
      </c>
    </row>
    <row r="25" spans="2:20" x14ac:dyDescent="0.3">
      <c r="B25" t="s">
        <v>219</v>
      </c>
    </row>
    <row r="27" spans="2:20" x14ac:dyDescent="0.3">
      <c r="B27" t="s">
        <v>7</v>
      </c>
    </row>
    <row r="28" spans="2:20" x14ac:dyDescent="0.3">
      <c r="C28" t="s">
        <v>8</v>
      </c>
      <c r="D28" t="s">
        <v>9</v>
      </c>
    </row>
    <row r="29" spans="2:20" x14ac:dyDescent="0.3">
      <c r="C29" t="s">
        <v>10</v>
      </c>
      <c r="D29" t="s">
        <v>11</v>
      </c>
    </row>
    <row r="31" spans="2:20" x14ac:dyDescent="0.3">
      <c r="B31" t="s">
        <v>12</v>
      </c>
    </row>
    <row r="32" spans="2:20" x14ac:dyDescent="0.3">
      <c r="B32" t="s">
        <v>13</v>
      </c>
    </row>
    <row r="34" spans="2:17" x14ac:dyDescent="0.3">
      <c r="B34" s="10" t="s">
        <v>14</v>
      </c>
    </row>
    <row r="36" spans="2:17" x14ac:dyDescent="0.3">
      <c r="B36" t="s">
        <v>15</v>
      </c>
      <c r="P36" s="43"/>
      <c r="Q36" s="43"/>
    </row>
    <row r="37" spans="2:17" ht="25.95" customHeight="1" x14ac:dyDescent="0.3">
      <c r="C37" s="91" t="s">
        <v>16</v>
      </c>
      <c r="D37" s="44" t="s">
        <v>17</v>
      </c>
      <c r="E37" s="45"/>
      <c r="F37" s="45"/>
      <c r="G37" s="45"/>
      <c r="H37" s="45"/>
      <c r="I37" s="45"/>
      <c r="J37" s="45"/>
      <c r="K37" s="45"/>
      <c r="L37" s="45"/>
      <c r="M37" s="45"/>
      <c r="N37" s="45"/>
      <c r="O37" s="47"/>
      <c r="P37" s="47"/>
      <c r="Q37" s="107"/>
    </row>
    <row r="38" spans="2:17" ht="25.95" customHeight="1" x14ac:dyDescent="0.3">
      <c r="C38" s="92"/>
      <c r="D38" s="44" t="s">
        <v>18</v>
      </c>
      <c r="E38" s="45"/>
      <c r="F38" s="45"/>
      <c r="G38" s="45"/>
      <c r="H38" s="45"/>
      <c r="I38" s="45"/>
      <c r="J38" s="45"/>
      <c r="K38" s="45"/>
      <c r="L38" s="45"/>
      <c r="M38" s="45"/>
      <c r="N38" s="45"/>
      <c r="O38" s="45"/>
      <c r="P38" s="45"/>
      <c r="Q38" s="110"/>
    </row>
    <row r="39" spans="2:17" ht="25.95" customHeight="1" x14ac:dyDescent="0.3">
      <c r="C39" s="93"/>
      <c r="D39" s="48" t="s">
        <v>19</v>
      </c>
      <c r="F39" s="43"/>
      <c r="G39" s="43"/>
      <c r="H39" s="43"/>
      <c r="I39" s="43"/>
      <c r="J39" s="43"/>
      <c r="K39" s="43"/>
      <c r="L39" s="43"/>
      <c r="M39" s="43"/>
      <c r="N39" s="43"/>
      <c r="O39" s="43"/>
      <c r="P39" s="43"/>
      <c r="Q39" s="109"/>
    </row>
    <row r="40" spans="2:17" ht="25.95" customHeight="1" x14ac:dyDescent="0.3">
      <c r="C40" s="91" t="s">
        <v>20</v>
      </c>
      <c r="D40" s="90" t="s">
        <v>21</v>
      </c>
      <c r="E40" s="47"/>
      <c r="F40" s="47"/>
      <c r="G40" s="47"/>
      <c r="H40" s="47"/>
      <c r="I40" s="47"/>
      <c r="J40" s="47"/>
      <c r="K40" s="47"/>
      <c r="L40" s="47"/>
      <c r="M40" s="47"/>
      <c r="N40" s="47"/>
      <c r="O40" s="47"/>
      <c r="Q40" s="108"/>
    </row>
    <row r="41" spans="2:17" x14ac:dyDescent="0.3">
      <c r="C41" s="92"/>
      <c r="D41" s="48"/>
      <c r="E41" t="s">
        <v>22</v>
      </c>
      <c r="Q41" s="108"/>
    </row>
    <row r="42" spans="2:17" x14ac:dyDescent="0.3">
      <c r="C42" s="92"/>
      <c r="D42" s="48"/>
      <c r="E42" t="s">
        <v>23</v>
      </c>
      <c r="Q42" s="108"/>
    </row>
    <row r="43" spans="2:17" x14ac:dyDescent="0.3">
      <c r="C43" s="92"/>
      <c r="D43" s="46"/>
      <c r="E43" s="43" t="s">
        <v>24</v>
      </c>
      <c r="F43" s="43"/>
      <c r="G43" s="43"/>
      <c r="H43" s="43"/>
      <c r="I43" s="43"/>
      <c r="J43" s="43"/>
      <c r="K43" s="43"/>
      <c r="L43" s="43"/>
      <c r="M43" s="43"/>
      <c r="N43" s="43"/>
      <c r="O43" s="111"/>
      <c r="P43" s="111"/>
      <c r="Q43" s="108"/>
    </row>
    <row r="44" spans="2:17" ht="25.95" customHeight="1" x14ac:dyDescent="0.3">
      <c r="C44" s="92"/>
      <c r="D44" s="46" t="s">
        <v>25</v>
      </c>
      <c r="E44" s="43"/>
      <c r="F44" s="43"/>
      <c r="G44" s="45"/>
      <c r="H44" s="45"/>
      <c r="I44" s="45"/>
      <c r="J44" s="45"/>
      <c r="K44" s="45"/>
      <c r="L44" s="45"/>
      <c r="M44" s="45"/>
      <c r="N44" s="45"/>
      <c r="O44" s="45"/>
      <c r="P44" s="45"/>
      <c r="Q44" s="110"/>
    </row>
    <row r="45" spans="2:17" ht="25.95" customHeight="1" x14ac:dyDescent="0.3">
      <c r="C45" s="93"/>
      <c r="D45" s="46" t="s">
        <v>26</v>
      </c>
      <c r="E45" s="43"/>
      <c r="F45" s="43"/>
      <c r="G45" s="43"/>
      <c r="H45" s="43"/>
      <c r="I45" s="43"/>
      <c r="J45" s="43"/>
      <c r="K45" s="43"/>
      <c r="L45" s="43"/>
      <c r="M45" s="43"/>
      <c r="N45" s="43"/>
      <c r="O45" s="43"/>
      <c r="P45" s="43"/>
      <c r="Q45" s="109"/>
    </row>
    <row r="46" spans="2:17" x14ac:dyDescent="0.3">
      <c r="C46" s="44" t="s">
        <v>27</v>
      </c>
      <c r="D46" s="45"/>
      <c r="E46" s="45"/>
      <c r="F46" s="45"/>
      <c r="G46" s="45"/>
      <c r="H46" s="45"/>
      <c r="I46" s="45"/>
      <c r="J46" s="45"/>
      <c r="K46" s="45"/>
      <c r="L46" s="45"/>
      <c r="M46" s="45"/>
      <c r="N46" s="45"/>
      <c r="O46" s="45"/>
      <c r="P46" s="45"/>
      <c r="Q46" s="110"/>
    </row>
    <row r="48" spans="2:17" x14ac:dyDescent="0.3">
      <c r="B48" s="10" t="s">
        <v>28</v>
      </c>
      <c r="C48" s="10"/>
    </row>
    <row r="49" spans="2:20" x14ac:dyDescent="0.3">
      <c r="B49" s="10" t="s">
        <v>29</v>
      </c>
      <c r="C49" s="10"/>
    </row>
    <row r="50" spans="2:20" x14ac:dyDescent="0.3">
      <c r="B50" s="10" t="s">
        <v>30</v>
      </c>
      <c r="C50" s="10"/>
    </row>
    <row r="51" spans="2:20" x14ac:dyDescent="0.3">
      <c r="B51" s="10"/>
      <c r="C51" s="10" t="s">
        <v>31</v>
      </c>
    </row>
    <row r="52" spans="2:20" x14ac:dyDescent="0.3">
      <c r="B52" s="10"/>
      <c r="C52" s="10" t="s">
        <v>32</v>
      </c>
    </row>
    <row r="53" spans="2:20" x14ac:dyDescent="0.3">
      <c r="B53" s="10"/>
      <c r="C53" s="10" t="s">
        <v>33</v>
      </c>
    </row>
    <row r="54" spans="2:20" x14ac:dyDescent="0.3">
      <c r="B54" s="10"/>
      <c r="C54" s="10" t="s">
        <v>34</v>
      </c>
    </row>
    <row r="58" spans="2:20" x14ac:dyDescent="0.3">
      <c r="B58" s="41" t="s">
        <v>35</v>
      </c>
      <c r="C58" s="42"/>
      <c r="D58" s="42"/>
      <c r="E58" s="42"/>
      <c r="F58" s="42"/>
      <c r="G58" s="42"/>
      <c r="H58" s="42"/>
      <c r="I58" s="42"/>
      <c r="J58" s="42"/>
      <c r="K58" s="42"/>
      <c r="L58" s="42"/>
      <c r="M58" s="42"/>
      <c r="N58" s="42"/>
      <c r="O58" s="42"/>
      <c r="P58" s="42"/>
      <c r="Q58" s="42"/>
      <c r="R58" s="42"/>
      <c r="S58" s="42"/>
      <c r="T58" s="42"/>
    </row>
    <row r="60" spans="2:20" x14ac:dyDescent="0.3">
      <c r="B60" s="10" t="s">
        <v>36</v>
      </c>
    </row>
    <row r="62" spans="2:20" x14ac:dyDescent="0.3">
      <c r="B62" t="s">
        <v>37</v>
      </c>
    </row>
    <row r="63" spans="2:20" x14ac:dyDescent="0.3">
      <c r="C63" t="s">
        <v>220</v>
      </c>
    </row>
    <row r="64" spans="2:20" x14ac:dyDescent="0.3">
      <c r="C64" t="s">
        <v>38</v>
      </c>
    </row>
    <row r="66" spans="2:20" x14ac:dyDescent="0.3">
      <c r="B66" t="s">
        <v>39</v>
      </c>
    </row>
    <row r="68" spans="2:20" x14ac:dyDescent="0.3">
      <c r="B68" t="s">
        <v>40</v>
      </c>
    </row>
    <row r="71" spans="2:20" x14ac:dyDescent="0.3">
      <c r="B71" s="41" t="s">
        <v>41</v>
      </c>
      <c r="C71" s="42"/>
      <c r="D71" s="42"/>
      <c r="E71" s="42"/>
      <c r="F71" s="42"/>
      <c r="G71" s="42"/>
      <c r="H71" s="42"/>
      <c r="I71" s="42"/>
      <c r="J71" s="42"/>
      <c r="K71" s="42"/>
      <c r="L71" s="42"/>
      <c r="M71" s="42"/>
      <c r="N71" s="42"/>
      <c r="O71" s="42"/>
      <c r="P71" s="42"/>
      <c r="Q71" s="42"/>
      <c r="R71" s="42"/>
      <c r="S71" s="42"/>
      <c r="T71" s="42"/>
    </row>
    <row r="73" spans="2:20" x14ac:dyDescent="0.3">
      <c r="B73" t="s">
        <v>42</v>
      </c>
    </row>
    <row r="75" spans="2:20" x14ac:dyDescent="0.3">
      <c r="B75" t="s">
        <v>43</v>
      </c>
    </row>
    <row r="77" spans="2:20" x14ac:dyDescent="0.3">
      <c r="B77" t="s">
        <v>44</v>
      </c>
    </row>
    <row r="79" spans="2:20" x14ac:dyDescent="0.3">
      <c r="B79" s="10" t="s">
        <v>45</v>
      </c>
      <c r="C79" s="54"/>
      <c r="D79" s="54"/>
      <c r="E79" s="54"/>
      <c r="F79" s="54"/>
      <c r="G79" s="54"/>
    </row>
    <row r="80" spans="2:20" x14ac:dyDescent="0.3">
      <c r="B80" s="54"/>
      <c r="C80" s="54"/>
      <c r="D80" s="54"/>
      <c r="E80" s="54"/>
      <c r="F80" s="54"/>
      <c r="G80" s="54"/>
    </row>
    <row r="81" spans="2:7" x14ac:dyDescent="0.3">
      <c r="B81" s="54"/>
      <c r="C81" s="38" t="s">
        <v>46</v>
      </c>
      <c r="D81" s="10"/>
      <c r="E81" s="38" t="s">
        <v>47</v>
      </c>
      <c r="F81" s="54"/>
      <c r="G81" s="54"/>
    </row>
    <row r="82" spans="2:7" x14ac:dyDescent="0.3">
      <c r="B82" s="54"/>
      <c r="C82" s="10" t="s">
        <v>48</v>
      </c>
      <c r="D82" s="10"/>
      <c r="E82" s="10" t="s">
        <v>49</v>
      </c>
      <c r="F82" s="54"/>
      <c r="G82" s="54"/>
    </row>
    <row r="83" spans="2:7" x14ac:dyDescent="0.3">
      <c r="B83" s="54"/>
      <c r="C83" s="10" t="s">
        <v>50</v>
      </c>
      <c r="D83" s="10"/>
      <c r="E83" s="10" t="s">
        <v>51</v>
      </c>
      <c r="F83" s="54"/>
      <c r="G83" s="54"/>
    </row>
    <row r="84" spans="2:7" x14ac:dyDescent="0.3">
      <c r="B84" s="54"/>
      <c r="C84" s="10" t="s">
        <v>52</v>
      </c>
      <c r="D84" s="10"/>
      <c r="E84" s="10" t="s">
        <v>53</v>
      </c>
      <c r="F84" s="54"/>
      <c r="G84" s="54"/>
    </row>
    <row r="85" spans="2:7" x14ac:dyDescent="0.3">
      <c r="B85" s="54"/>
      <c r="C85" s="10" t="s">
        <v>54</v>
      </c>
      <c r="D85" s="10"/>
      <c r="E85" s="10" t="s">
        <v>55</v>
      </c>
      <c r="F85" s="54"/>
      <c r="G85" s="54"/>
    </row>
    <row r="86" spans="2:7" x14ac:dyDescent="0.3">
      <c r="B86" s="54"/>
      <c r="C86" s="10" t="s">
        <v>56</v>
      </c>
      <c r="D86" s="10"/>
      <c r="E86" s="10" t="s">
        <v>57</v>
      </c>
      <c r="F86" s="54"/>
      <c r="G86" s="54"/>
    </row>
    <row r="87" spans="2:7" x14ac:dyDescent="0.3">
      <c r="B87" s="54"/>
      <c r="C87" s="10" t="s">
        <v>58</v>
      </c>
      <c r="D87" s="10"/>
      <c r="E87" s="10" t="s">
        <v>59</v>
      </c>
      <c r="F87" s="54"/>
      <c r="G87" s="54"/>
    </row>
    <row r="88" spans="2:7" x14ac:dyDescent="0.3">
      <c r="B88" s="54"/>
      <c r="C88" s="10" t="s">
        <v>60</v>
      </c>
      <c r="D88" s="10"/>
      <c r="E88" s="10" t="s">
        <v>61</v>
      </c>
      <c r="F88" s="54"/>
      <c r="G88" s="54"/>
    </row>
    <row r="89" spans="2:7" x14ac:dyDescent="0.3">
      <c r="B89" s="54"/>
      <c r="C89" s="54"/>
      <c r="D89" s="54"/>
      <c r="E89" s="54"/>
      <c r="F89" s="54"/>
      <c r="G89" s="54"/>
    </row>
    <row r="130" spans="1:6" x14ac:dyDescent="0.3">
      <c r="A130" s="1"/>
    </row>
    <row r="132" spans="1:6" x14ac:dyDescent="0.3">
      <c r="A132" s="1"/>
      <c r="B132" s="1"/>
      <c r="C132" s="1"/>
      <c r="D132" s="1"/>
      <c r="E132" s="13"/>
      <c r="F132" s="1"/>
    </row>
    <row r="133" spans="1:6" x14ac:dyDescent="0.3">
      <c r="A133" s="49"/>
      <c r="B133" s="50"/>
      <c r="C133" s="49"/>
      <c r="D133" s="49"/>
      <c r="E133" s="49"/>
      <c r="F133" s="49"/>
    </row>
    <row r="134" spans="1:6" x14ac:dyDescent="0.3">
      <c r="A134" s="49"/>
      <c r="B134" s="50"/>
      <c r="C134" s="49"/>
      <c r="D134" s="49"/>
      <c r="E134" s="49"/>
      <c r="F134" s="49"/>
    </row>
    <row r="135" spans="1:6" x14ac:dyDescent="0.3">
      <c r="A135" s="49"/>
      <c r="B135" s="50"/>
      <c r="C135" s="49"/>
      <c r="D135" s="49"/>
      <c r="E135" s="49"/>
      <c r="F135" s="49"/>
    </row>
    <row r="136" spans="1:6" x14ac:dyDescent="0.3">
      <c r="A136" s="49"/>
      <c r="B136" s="51"/>
      <c r="C136" s="49"/>
      <c r="D136" s="49"/>
      <c r="E136" s="49"/>
      <c r="F136" s="49"/>
    </row>
    <row r="137" spans="1:6" x14ac:dyDescent="0.3">
      <c r="B137" s="50"/>
      <c r="C137" s="49"/>
      <c r="D137" s="49"/>
      <c r="E137" s="49"/>
      <c r="F137" s="49"/>
    </row>
    <row r="138" spans="1:6" x14ac:dyDescent="0.3">
      <c r="A138" s="49"/>
      <c r="B138" s="50"/>
      <c r="C138" s="49"/>
      <c r="D138" s="49"/>
      <c r="E138" s="49"/>
      <c r="F138" s="49"/>
    </row>
    <row r="139" spans="1:6" x14ac:dyDescent="0.3">
      <c r="A139" s="49"/>
      <c r="B139" s="50"/>
      <c r="C139" s="49"/>
      <c r="D139" s="49"/>
      <c r="E139" s="49"/>
      <c r="F139" s="49"/>
    </row>
    <row r="140" spans="1:6" x14ac:dyDescent="0.3">
      <c r="A140" s="49"/>
      <c r="B140" s="50"/>
      <c r="C140" s="49"/>
      <c r="D140" s="49"/>
      <c r="E140" s="49"/>
      <c r="F140" s="49"/>
    </row>
    <row r="141" spans="1:6" x14ac:dyDescent="0.3">
      <c r="A141" s="49"/>
      <c r="B141" s="50"/>
      <c r="C141" s="49"/>
      <c r="D141" s="49"/>
      <c r="E141" s="49"/>
      <c r="F141" s="49"/>
    </row>
    <row r="147" spans="1:1" x14ac:dyDescent="0.3">
      <c r="A147" s="1"/>
    </row>
    <row r="169" spans="1:1" x14ac:dyDescent="0.3">
      <c r="A169" s="1"/>
    </row>
  </sheetData>
  <mergeCells count="2">
    <mergeCell ref="C37:C39"/>
    <mergeCell ref="C40:C4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E9E62-C0AC-4535-BB8C-419FB98BEDAC}">
  <dimension ref="A3:M86"/>
  <sheetViews>
    <sheetView zoomScaleNormal="100" workbookViewId="0">
      <selection activeCell="C83" sqref="C83"/>
    </sheetView>
  </sheetViews>
  <sheetFormatPr defaultRowHeight="14.4" x14ac:dyDescent="0.3"/>
  <cols>
    <col min="2" max="2" width="8.6640625" style="3"/>
    <col min="3" max="3" width="41.6640625" customWidth="1"/>
    <col min="4" max="4" width="70.33203125" customWidth="1"/>
  </cols>
  <sheetData>
    <row r="3" spans="1:13" x14ac:dyDescent="0.3">
      <c r="A3" s="1"/>
      <c r="B3" s="40" t="s">
        <v>62</v>
      </c>
      <c r="C3" s="39" t="s">
        <v>63</v>
      </c>
      <c r="D3" s="39" t="s">
        <v>64</v>
      </c>
    </row>
    <row r="4" spans="1:13" x14ac:dyDescent="0.3">
      <c r="A4" s="1"/>
      <c r="B4" s="3">
        <v>1</v>
      </c>
      <c r="C4" s="1" t="s">
        <v>65</v>
      </c>
      <c r="D4" s="10" t="s">
        <v>221</v>
      </c>
    </row>
    <row r="5" spans="1:13" x14ac:dyDescent="0.3">
      <c r="A5" s="1"/>
      <c r="D5" s="10" t="s">
        <v>66</v>
      </c>
    </row>
    <row r="6" spans="1:13" x14ac:dyDescent="0.3">
      <c r="A6" s="1"/>
      <c r="D6" s="10" t="s">
        <v>67</v>
      </c>
    </row>
    <row r="7" spans="1:13" x14ac:dyDescent="0.3">
      <c r="A7" s="1"/>
      <c r="D7" s="10"/>
    </row>
    <row r="8" spans="1:13" x14ac:dyDescent="0.3">
      <c r="A8" s="1"/>
      <c r="D8" s="76" t="s">
        <v>68</v>
      </c>
    </row>
    <row r="9" spans="1:13" x14ac:dyDescent="0.3">
      <c r="A9" s="1"/>
      <c r="D9" s="10"/>
      <c r="F9" s="1"/>
    </row>
    <row r="10" spans="1:13" x14ac:dyDescent="0.3">
      <c r="A10" s="1"/>
      <c r="D10" s="10"/>
    </row>
    <row r="11" spans="1:13" x14ac:dyDescent="0.3">
      <c r="A11" s="1"/>
      <c r="D11" s="10"/>
      <c r="H11" s="1" t="s">
        <v>69</v>
      </c>
      <c r="K11" s="1" t="s">
        <v>70</v>
      </c>
      <c r="M11" s="1" t="s">
        <v>71</v>
      </c>
    </row>
    <row r="12" spans="1:13" x14ac:dyDescent="0.3">
      <c r="A12" s="1"/>
      <c r="D12" s="10"/>
      <c r="H12" t="s">
        <v>72</v>
      </c>
      <c r="K12" t="s">
        <v>73</v>
      </c>
      <c r="M12" t="s">
        <v>73</v>
      </c>
    </row>
    <row r="13" spans="1:13" x14ac:dyDescent="0.3">
      <c r="A13" s="1"/>
      <c r="D13" s="10"/>
      <c r="K13" t="s">
        <v>74</v>
      </c>
      <c r="M13" t="s">
        <v>74</v>
      </c>
    </row>
    <row r="14" spans="1:13" x14ac:dyDescent="0.3">
      <c r="A14" s="1"/>
      <c r="D14" s="10"/>
      <c r="K14" t="s">
        <v>75</v>
      </c>
      <c r="M14" t="s">
        <v>75</v>
      </c>
    </row>
    <row r="15" spans="1:13" x14ac:dyDescent="0.3">
      <c r="A15" s="1"/>
      <c r="D15" s="10"/>
      <c r="H15" t="s">
        <v>76</v>
      </c>
      <c r="K15" t="s">
        <v>77</v>
      </c>
      <c r="M15" t="s">
        <v>77</v>
      </c>
    </row>
    <row r="16" spans="1:13" x14ac:dyDescent="0.3">
      <c r="A16" s="1"/>
      <c r="D16" s="10"/>
      <c r="H16" t="s">
        <v>78</v>
      </c>
    </row>
    <row r="17" spans="1:9" x14ac:dyDescent="0.3">
      <c r="A17" s="1"/>
      <c r="D17" s="10"/>
      <c r="H17" t="s">
        <v>79</v>
      </c>
    </row>
    <row r="18" spans="1:9" x14ac:dyDescent="0.3">
      <c r="A18" s="1"/>
      <c r="D18" s="10"/>
      <c r="H18" t="s">
        <v>80</v>
      </c>
    </row>
    <row r="19" spans="1:9" x14ac:dyDescent="0.3">
      <c r="A19" s="1"/>
      <c r="H19" t="s">
        <v>81</v>
      </c>
    </row>
    <row r="20" spans="1:9" x14ac:dyDescent="0.3">
      <c r="A20" s="1"/>
    </row>
    <row r="21" spans="1:9" x14ac:dyDescent="0.3">
      <c r="A21" s="1"/>
      <c r="D21" s="53"/>
    </row>
    <row r="22" spans="1:9" x14ac:dyDescent="0.3">
      <c r="A22" s="1"/>
      <c r="D22" s="53"/>
      <c r="I22" t="s">
        <v>82</v>
      </c>
    </row>
    <row r="23" spans="1:9" x14ac:dyDescent="0.3">
      <c r="A23" s="1"/>
      <c r="D23" s="53"/>
      <c r="I23" s="9" t="s">
        <v>83</v>
      </c>
    </row>
    <row r="24" spans="1:9" x14ac:dyDescent="0.3">
      <c r="A24" s="1"/>
      <c r="D24" s="53"/>
      <c r="I24" s="9" t="s">
        <v>84</v>
      </c>
    </row>
    <row r="25" spans="1:9" x14ac:dyDescent="0.3">
      <c r="A25" s="1"/>
      <c r="D25" s="53"/>
      <c r="I25" s="9" t="s">
        <v>85</v>
      </c>
    </row>
    <row r="26" spans="1:9" x14ac:dyDescent="0.3">
      <c r="A26" s="1"/>
      <c r="D26" s="53"/>
      <c r="I26" s="9" t="s">
        <v>86</v>
      </c>
    </row>
    <row r="27" spans="1:9" x14ac:dyDescent="0.3">
      <c r="A27" s="1"/>
      <c r="D27" s="53"/>
      <c r="I27" s="9" t="s">
        <v>87</v>
      </c>
    </row>
    <row r="28" spans="1:9" x14ac:dyDescent="0.3">
      <c r="A28" s="1"/>
      <c r="D28" s="53"/>
      <c r="I28" s="9" t="s">
        <v>88</v>
      </c>
    </row>
    <row r="29" spans="1:9" x14ac:dyDescent="0.3">
      <c r="A29" s="1"/>
      <c r="D29" s="53"/>
      <c r="I29" s="9" t="s">
        <v>89</v>
      </c>
    </row>
    <row r="30" spans="1:9" x14ac:dyDescent="0.3">
      <c r="A30" s="1"/>
      <c r="B30" s="3">
        <v>2</v>
      </c>
      <c r="C30" s="1" t="s">
        <v>90</v>
      </c>
      <c r="I30" s="9"/>
    </row>
    <row r="33" spans="2:4" x14ac:dyDescent="0.3">
      <c r="D33" s="53"/>
    </row>
    <row r="34" spans="2:4" x14ac:dyDescent="0.3">
      <c r="B34" s="3">
        <v>3</v>
      </c>
      <c r="C34" s="4" t="s">
        <v>91</v>
      </c>
      <c r="D34" s="10" t="s">
        <v>92</v>
      </c>
    </row>
    <row r="35" spans="2:4" x14ac:dyDescent="0.3">
      <c r="D35" s="10" t="s">
        <v>222</v>
      </c>
    </row>
    <row r="36" spans="2:4" x14ac:dyDescent="0.3">
      <c r="C36" s="1"/>
      <c r="D36" t="s">
        <v>93</v>
      </c>
    </row>
    <row r="37" spans="2:4" x14ac:dyDescent="0.3">
      <c r="C37" s="1"/>
      <c r="D37" t="s">
        <v>94</v>
      </c>
    </row>
    <row r="38" spans="2:4" x14ac:dyDescent="0.3">
      <c r="C38" s="1"/>
      <c r="D38" s="7" t="s">
        <v>95</v>
      </c>
    </row>
    <row r="39" spans="2:4" x14ac:dyDescent="0.3">
      <c r="C39" s="1"/>
      <c r="D39" s="7" t="s">
        <v>96</v>
      </c>
    </row>
    <row r="40" spans="2:4" x14ac:dyDescent="0.3">
      <c r="C40" s="1"/>
      <c r="D40" s="7" t="s">
        <v>97</v>
      </c>
    </row>
    <row r="41" spans="2:4" x14ac:dyDescent="0.3">
      <c r="C41" s="1"/>
      <c r="D41" s="7" t="s">
        <v>98</v>
      </c>
    </row>
    <row r="42" spans="2:4" x14ac:dyDescent="0.3">
      <c r="C42" s="1"/>
      <c r="D42" t="s">
        <v>99</v>
      </c>
    </row>
    <row r="43" spans="2:4" x14ac:dyDescent="0.3">
      <c r="C43" s="1"/>
      <c r="D43" s="7" t="s">
        <v>100</v>
      </c>
    </row>
    <row r="44" spans="2:4" x14ac:dyDescent="0.3">
      <c r="C44" s="1"/>
      <c r="D44" s="7" t="s">
        <v>101</v>
      </c>
    </row>
    <row r="45" spans="2:4" x14ac:dyDescent="0.3">
      <c r="C45" s="1"/>
    </row>
    <row r="46" spans="2:4" x14ac:dyDescent="0.3">
      <c r="B46" s="3">
        <v>4</v>
      </c>
      <c r="C46" s="1" t="s">
        <v>102</v>
      </c>
      <c r="D46" t="s">
        <v>103</v>
      </c>
    </row>
    <row r="47" spans="2:4" x14ac:dyDescent="0.3">
      <c r="C47" s="1"/>
    </row>
    <row r="48" spans="2:4" x14ac:dyDescent="0.3">
      <c r="B48" s="3">
        <v>5</v>
      </c>
      <c r="C48" s="38" t="s">
        <v>104</v>
      </c>
      <c r="D48" t="s">
        <v>105</v>
      </c>
    </row>
    <row r="49" spans="2:4" x14ac:dyDescent="0.3">
      <c r="C49" s="38"/>
      <c r="D49" t="s">
        <v>106</v>
      </c>
    </row>
    <row r="50" spans="2:4" x14ac:dyDescent="0.3">
      <c r="C50" s="5"/>
      <c r="D50" t="s">
        <v>107</v>
      </c>
    </row>
    <row r="51" spans="2:4" x14ac:dyDescent="0.3">
      <c r="C51" s="5"/>
      <c r="D51" t="s">
        <v>108</v>
      </c>
    </row>
    <row r="52" spans="2:4" x14ac:dyDescent="0.3">
      <c r="C52" s="1"/>
    </row>
    <row r="53" spans="2:4" x14ac:dyDescent="0.3">
      <c r="B53" s="3">
        <v>6</v>
      </c>
      <c r="C53" s="1" t="s">
        <v>109</v>
      </c>
      <c r="D53" t="s">
        <v>110</v>
      </c>
    </row>
    <row r="54" spans="2:4" x14ac:dyDescent="0.3">
      <c r="C54" s="1"/>
      <c r="D54" t="s">
        <v>111</v>
      </c>
    </row>
    <row r="55" spans="2:4" x14ac:dyDescent="0.3">
      <c r="C55" s="1"/>
    </row>
    <row r="56" spans="2:4" x14ac:dyDescent="0.3">
      <c r="B56" s="3">
        <v>7</v>
      </c>
      <c r="C56" s="1" t="s">
        <v>112</v>
      </c>
      <c r="D56" t="s">
        <v>113</v>
      </c>
    </row>
    <row r="57" spans="2:4" x14ac:dyDescent="0.3">
      <c r="C57" s="1"/>
      <c r="D57" s="9" t="s">
        <v>83</v>
      </c>
    </row>
    <row r="58" spans="2:4" x14ac:dyDescent="0.3">
      <c r="C58" s="1"/>
      <c r="D58" s="9" t="s">
        <v>84</v>
      </c>
    </row>
    <row r="59" spans="2:4" x14ac:dyDescent="0.3">
      <c r="C59" s="1"/>
      <c r="D59" s="9" t="s">
        <v>85</v>
      </c>
    </row>
    <row r="60" spans="2:4" x14ac:dyDescent="0.3">
      <c r="C60" s="1"/>
      <c r="D60" s="9" t="s">
        <v>86</v>
      </c>
    </row>
    <row r="61" spans="2:4" x14ac:dyDescent="0.3">
      <c r="C61" s="1"/>
      <c r="D61" s="9" t="s">
        <v>87</v>
      </c>
    </row>
    <row r="62" spans="2:4" x14ac:dyDescent="0.3">
      <c r="C62" s="1"/>
      <c r="D62" s="9" t="s">
        <v>88</v>
      </c>
    </row>
    <row r="63" spans="2:4" x14ac:dyDescent="0.3">
      <c r="D63" s="8" t="s">
        <v>114</v>
      </c>
    </row>
    <row r="64" spans="2:4" x14ac:dyDescent="0.3">
      <c r="C64" s="1"/>
      <c r="D64" s="8" t="s">
        <v>115</v>
      </c>
    </row>
    <row r="65" spans="2:4" x14ac:dyDescent="0.3">
      <c r="C65" s="1"/>
      <c r="D65" s="8" t="s">
        <v>116</v>
      </c>
    </row>
    <row r="66" spans="2:4" x14ac:dyDescent="0.3">
      <c r="C66" s="1"/>
      <c r="D66" s="8" t="s">
        <v>117</v>
      </c>
    </row>
    <row r="67" spans="2:4" x14ac:dyDescent="0.3">
      <c r="C67" s="1"/>
      <c r="D67" s="8"/>
    </row>
    <row r="68" spans="2:4" x14ac:dyDescent="0.3">
      <c r="B68" s="3">
        <v>8</v>
      </c>
      <c r="C68" s="1" t="s">
        <v>118</v>
      </c>
      <c r="D68" s="10" t="s">
        <v>225</v>
      </c>
    </row>
    <row r="69" spans="2:4" x14ac:dyDescent="0.3">
      <c r="C69" s="1"/>
    </row>
    <row r="70" spans="2:4" x14ac:dyDescent="0.3">
      <c r="B70" s="3">
        <v>9</v>
      </c>
      <c r="C70" s="1" t="s">
        <v>119</v>
      </c>
      <c r="D70" s="8" t="s">
        <v>120</v>
      </c>
    </row>
    <row r="71" spans="2:4" x14ac:dyDescent="0.3">
      <c r="C71" s="1"/>
      <c r="D71" s="8" t="s">
        <v>121</v>
      </c>
    </row>
    <row r="72" spans="2:4" x14ac:dyDescent="0.3">
      <c r="C72" s="1"/>
    </row>
    <row r="73" spans="2:4" x14ac:dyDescent="0.3">
      <c r="B73" s="3">
        <v>10</v>
      </c>
      <c r="C73" s="13" t="s">
        <v>122</v>
      </c>
      <c r="D73" s="10" t="s">
        <v>225</v>
      </c>
    </row>
    <row r="74" spans="2:4" x14ac:dyDescent="0.3">
      <c r="C74" s="1"/>
    </row>
    <row r="75" spans="2:4" x14ac:dyDescent="0.3">
      <c r="B75" s="3">
        <v>11</v>
      </c>
      <c r="C75" s="1" t="s">
        <v>123</v>
      </c>
      <c r="D75" s="10" t="s">
        <v>124</v>
      </c>
    </row>
    <row r="76" spans="2:4" x14ac:dyDescent="0.3">
      <c r="C76" s="1"/>
    </row>
    <row r="77" spans="2:4" ht="28.8" x14ac:dyDescent="0.3">
      <c r="B77" s="3">
        <v>12</v>
      </c>
      <c r="C77" s="13" t="s">
        <v>125</v>
      </c>
      <c r="D77" t="s">
        <v>126</v>
      </c>
    </row>
    <row r="79" spans="2:4" x14ac:dyDescent="0.3">
      <c r="B79" s="3">
        <v>13</v>
      </c>
      <c r="C79" s="1" t="s">
        <v>127</v>
      </c>
      <c r="D79" t="s">
        <v>128</v>
      </c>
    </row>
    <row r="80" spans="2:4" x14ac:dyDescent="0.3">
      <c r="D80" s="11" t="s">
        <v>129</v>
      </c>
    </row>
    <row r="81" spans="1:4" x14ac:dyDescent="0.3">
      <c r="D81" s="12" t="s">
        <v>130</v>
      </c>
    </row>
    <row r="82" spans="1:4" x14ac:dyDescent="0.3">
      <c r="D82" s="12" t="s">
        <v>131</v>
      </c>
    </row>
    <row r="86" spans="1:4" x14ac:dyDescent="0.3">
      <c r="A86" s="2"/>
    </row>
  </sheetData>
  <phoneticPr fontId="4"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07EEA-63C9-4FAF-8018-31CF2198D4EB}">
  <sheetPr>
    <tabColor theme="7" tint="0.59999389629810485"/>
  </sheetPr>
  <dimension ref="B1:W41"/>
  <sheetViews>
    <sheetView zoomScale="80" zoomScaleNormal="80" workbookViewId="0">
      <selection activeCell="G27" sqref="G27"/>
    </sheetView>
  </sheetViews>
  <sheetFormatPr defaultColWidth="8.77734375" defaultRowHeight="15.6" x14ac:dyDescent="0.3"/>
  <cols>
    <col min="1" max="1" width="8.77734375" style="14"/>
    <col min="2" max="2" width="46.33203125" style="14" customWidth="1"/>
    <col min="3" max="3" width="17.21875" style="14" customWidth="1"/>
    <col min="4" max="23" width="14.21875" style="14" customWidth="1"/>
    <col min="24" max="16384" width="8.77734375" style="14"/>
  </cols>
  <sheetData>
    <row r="1" spans="2:23" x14ac:dyDescent="0.3">
      <c r="B1" s="30" t="s">
        <v>132</v>
      </c>
    </row>
    <row r="2" spans="2:23" x14ac:dyDescent="0.3">
      <c r="G2" s="15"/>
    </row>
    <row r="3" spans="2:23" x14ac:dyDescent="0.3">
      <c r="B3" s="16" t="s">
        <v>133</v>
      </c>
      <c r="C3" s="34">
        <v>180000</v>
      </c>
    </row>
    <row r="4" spans="2:23" x14ac:dyDescent="0.3">
      <c r="B4" s="16" t="s">
        <v>134</v>
      </c>
      <c r="C4" s="27">
        <v>0.05</v>
      </c>
    </row>
    <row r="5" spans="2:23" x14ac:dyDescent="0.3">
      <c r="B5" s="17" t="s">
        <v>135</v>
      </c>
      <c r="C5" s="24">
        <v>25</v>
      </c>
    </row>
    <row r="6" spans="2:23" x14ac:dyDescent="0.3">
      <c r="B6" s="17" t="s">
        <v>136</v>
      </c>
      <c r="C6" s="24">
        <v>3</v>
      </c>
    </row>
    <row r="7" spans="2:23" x14ac:dyDescent="0.3">
      <c r="B7" s="17" t="s">
        <v>137</v>
      </c>
      <c r="C7" s="24">
        <v>0.1</v>
      </c>
    </row>
    <row r="8" spans="2:23" x14ac:dyDescent="0.3">
      <c r="D8" s="15"/>
    </row>
    <row r="9" spans="2:23" x14ac:dyDescent="0.3">
      <c r="B9" s="37" t="s">
        <v>138</v>
      </c>
      <c r="C9" s="18">
        <v>0</v>
      </c>
      <c r="D9" s="18">
        <v>1</v>
      </c>
      <c r="E9" s="18">
        <v>2</v>
      </c>
      <c r="F9" s="18">
        <v>3</v>
      </c>
      <c r="G9" s="18">
        <v>4</v>
      </c>
      <c r="H9" s="18">
        <v>5</v>
      </c>
      <c r="I9" s="18">
        <v>6</v>
      </c>
      <c r="J9" s="18">
        <v>7</v>
      </c>
      <c r="K9" s="18">
        <v>8</v>
      </c>
      <c r="L9" s="18">
        <v>9</v>
      </c>
      <c r="M9" s="18">
        <v>10</v>
      </c>
      <c r="N9" s="18">
        <v>11</v>
      </c>
      <c r="O9" s="18">
        <v>12</v>
      </c>
      <c r="P9" s="18">
        <v>13</v>
      </c>
      <c r="Q9" s="18">
        <v>14</v>
      </c>
      <c r="R9" s="18">
        <v>15</v>
      </c>
      <c r="S9" s="18">
        <v>16</v>
      </c>
      <c r="T9" s="18">
        <v>17</v>
      </c>
      <c r="U9" s="18">
        <v>18</v>
      </c>
      <c r="V9" s="18">
        <v>19</v>
      </c>
      <c r="W9" s="18">
        <v>20</v>
      </c>
    </row>
    <row r="10" spans="2:23" s="19" customFormat="1" x14ac:dyDescent="0.3"/>
    <row r="11" spans="2:23" x14ac:dyDescent="0.3">
      <c r="B11" s="14" t="s">
        <v>133</v>
      </c>
      <c r="C11" s="26"/>
      <c r="D11" s="22">
        <f>C3</f>
        <v>180000</v>
      </c>
      <c r="E11" s="22">
        <f t="shared" ref="E11:W11" si="0">$D$11</f>
        <v>180000</v>
      </c>
      <c r="F11" s="22">
        <f t="shared" si="0"/>
        <v>180000</v>
      </c>
      <c r="G11" s="22">
        <f t="shared" si="0"/>
        <v>180000</v>
      </c>
      <c r="H11" s="22">
        <f t="shared" si="0"/>
        <v>180000</v>
      </c>
      <c r="I11" s="22">
        <f t="shared" si="0"/>
        <v>180000</v>
      </c>
      <c r="J11" s="22">
        <f t="shared" si="0"/>
        <v>180000</v>
      </c>
      <c r="K11" s="22">
        <f t="shared" si="0"/>
        <v>180000</v>
      </c>
      <c r="L11" s="22">
        <f t="shared" si="0"/>
        <v>180000</v>
      </c>
      <c r="M11" s="22">
        <f t="shared" si="0"/>
        <v>180000</v>
      </c>
      <c r="N11" s="22">
        <f t="shared" si="0"/>
        <v>180000</v>
      </c>
      <c r="O11" s="22">
        <f t="shared" si="0"/>
        <v>180000</v>
      </c>
      <c r="P11" s="22">
        <f t="shared" si="0"/>
        <v>180000</v>
      </c>
      <c r="Q11" s="22">
        <f t="shared" si="0"/>
        <v>180000</v>
      </c>
      <c r="R11" s="22">
        <f t="shared" si="0"/>
        <v>180000</v>
      </c>
      <c r="S11" s="22">
        <f t="shared" si="0"/>
        <v>180000</v>
      </c>
      <c r="T11" s="22">
        <f t="shared" si="0"/>
        <v>180000</v>
      </c>
      <c r="U11" s="22">
        <f t="shared" si="0"/>
        <v>180000</v>
      </c>
      <c r="V11" s="22">
        <f t="shared" si="0"/>
        <v>180000</v>
      </c>
      <c r="W11" s="22">
        <f t="shared" si="0"/>
        <v>180000</v>
      </c>
    </row>
    <row r="12" spans="2:23" x14ac:dyDescent="0.3">
      <c r="B12" s="19" t="s">
        <v>139</v>
      </c>
      <c r="C12" s="26"/>
      <c r="D12" s="26">
        <f t="shared" ref="D12:W12" si="1">D11/(1+$C$4)^D9</f>
        <v>171428.57142857142</v>
      </c>
      <c r="E12" s="26">
        <f t="shared" si="1"/>
        <v>163265.30612244896</v>
      </c>
      <c r="F12" s="26">
        <f t="shared" si="1"/>
        <v>155490.76773566566</v>
      </c>
      <c r="G12" s="26">
        <f t="shared" si="1"/>
        <v>148086.44546253874</v>
      </c>
      <c r="H12" s="26">
        <f t="shared" si="1"/>
        <v>141034.70996432262</v>
      </c>
      <c r="I12" s="26">
        <f t="shared" si="1"/>
        <v>134318.77139459297</v>
      </c>
      <c r="J12" s="26">
        <f t="shared" si="1"/>
        <v>127922.63942342186</v>
      </c>
      <c r="K12" s="26">
        <f t="shared" si="1"/>
        <v>121831.08516516369</v>
      </c>
      <c r="L12" s="26">
        <f t="shared" si="1"/>
        <v>116029.60491920351</v>
      </c>
      <c r="M12" s="26">
        <f t="shared" si="1"/>
        <v>110504.38563733667</v>
      </c>
      <c r="N12" s="26">
        <f t="shared" si="1"/>
        <v>105242.27203555874</v>
      </c>
      <c r="O12" s="26">
        <f t="shared" si="1"/>
        <v>100230.73527196072</v>
      </c>
      <c r="P12" s="26">
        <f t="shared" si="1"/>
        <v>95457.843116153046</v>
      </c>
      <c r="Q12" s="26">
        <f t="shared" si="1"/>
        <v>90912.231539193395</v>
      </c>
      <c r="R12" s="26">
        <f t="shared" si="1"/>
        <v>86583.077656374633</v>
      </c>
      <c r="S12" s="26">
        <f t="shared" si="1"/>
        <v>82460.073958452034</v>
      </c>
      <c r="T12" s="26">
        <f t="shared" si="1"/>
        <v>78533.403769954311</v>
      </c>
      <c r="U12" s="26">
        <f t="shared" si="1"/>
        <v>74793.71787614697</v>
      </c>
      <c r="V12" s="26">
        <f t="shared" si="1"/>
        <v>71232.112262997107</v>
      </c>
      <c r="W12" s="26">
        <f t="shared" si="1"/>
        <v>67840.106917140103</v>
      </c>
    </row>
    <row r="13" spans="2:23" x14ac:dyDescent="0.3">
      <c r="B13" s="19"/>
      <c r="C13" s="21"/>
      <c r="D13" s="20"/>
      <c r="E13" s="20"/>
      <c r="G13" s="22"/>
      <c r="H13" s="22"/>
      <c r="I13" s="22"/>
      <c r="K13" s="19"/>
      <c r="L13" s="20"/>
      <c r="M13" s="20"/>
      <c r="N13" s="20"/>
      <c r="O13" s="20"/>
      <c r="P13" s="20"/>
      <c r="Q13" s="20"/>
      <c r="R13" s="20"/>
      <c r="S13" s="20"/>
      <c r="T13" s="20"/>
      <c r="U13" s="20"/>
      <c r="V13" s="20"/>
    </row>
    <row r="14" spans="2:23" x14ac:dyDescent="0.3">
      <c r="B14" s="19" t="s">
        <v>140</v>
      </c>
      <c r="C14" s="21">
        <v>0</v>
      </c>
      <c r="D14" s="35">
        <f>C3*(C5+C6*C7)</f>
        <v>4554000</v>
      </c>
      <c r="E14" s="22">
        <f t="shared" ref="E14:W14" si="2">$D$14</f>
        <v>4554000</v>
      </c>
      <c r="F14" s="22">
        <f t="shared" si="2"/>
        <v>4554000</v>
      </c>
      <c r="G14" s="22">
        <f t="shared" si="2"/>
        <v>4554000</v>
      </c>
      <c r="H14" s="22">
        <f t="shared" si="2"/>
        <v>4554000</v>
      </c>
      <c r="I14" s="22">
        <f t="shared" si="2"/>
        <v>4554000</v>
      </c>
      <c r="J14" s="22">
        <f t="shared" si="2"/>
        <v>4554000</v>
      </c>
      <c r="K14" s="22">
        <f t="shared" si="2"/>
        <v>4554000</v>
      </c>
      <c r="L14" s="22">
        <f t="shared" si="2"/>
        <v>4554000</v>
      </c>
      <c r="M14" s="22">
        <f t="shared" si="2"/>
        <v>4554000</v>
      </c>
      <c r="N14" s="22">
        <f t="shared" si="2"/>
        <v>4554000</v>
      </c>
      <c r="O14" s="22">
        <f t="shared" si="2"/>
        <v>4554000</v>
      </c>
      <c r="P14" s="22">
        <f t="shared" si="2"/>
        <v>4554000</v>
      </c>
      <c r="Q14" s="22">
        <f t="shared" si="2"/>
        <v>4554000</v>
      </c>
      <c r="R14" s="22">
        <f t="shared" si="2"/>
        <v>4554000</v>
      </c>
      <c r="S14" s="22">
        <f t="shared" si="2"/>
        <v>4554000</v>
      </c>
      <c r="T14" s="22">
        <f t="shared" si="2"/>
        <v>4554000</v>
      </c>
      <c r="U14" s="22">
        <f t="shared" si="2"/>
        <v>4554000</v>
      </c>
      <c r="V14" s="22">
        <f t="shared" si="2"/>
        <v>4554000</v>
      </c>
      <c r="W14" s="22">
        <f t="shared" si="2"/>
        <v>4554000</v>
      </c>
    </row>
    <row r="15" spans="2:23" x14ac:dyDescent="0.3">
      <c r="B15" s="19"/>
      <c r="C15" s="22"/>
      <c r="D15" s="22"/>
    </row>
    <row r="16" spans="2:23" x14ac:dyDescent="0.3">
      <c r="B16" s="19" t="s">
        <v>141</v>
      </c>
      <c r="C16" s="36">
        <v>1600000</v>
      </c>
      <c r="D16" s="25">
        <v>0</v>
      </c>
      <c r="E16" s="25">
        <v>0</v>
      </c>
      <c r="F16" s="25">
        <v>0</v>
      </c>
      <c r="G16" s="25">
        <v>0</v>
      </c>
      <c r="H16" s="25">
        <v>0</v>
      </c>
      <c r="I16" s="25">
        <v>0</v>
      </c>
      <c r="J16" s="25">
        <v>0</v>
      </c>
      <c r="K16" s="25">
        <v>0</v>
      </c>
      <c r="L16" s="25">
        <v>10000</v>
      </c>
      <c r="M16" s="25">
        <v>0</v>
      </c>
      <c r="N16" s="25">
        <v>0</v>
      </c>
      <c r="O16" s="25">
        <v>0</v>
      </c>
      <c r="P16" s="25">
        <v>0</v>
      </c>
      <c r="Q16" s="25">
        <v>0</v>
      </c>
      <c r="R16" s="25">
        <v>0</v>
      </c>
      <c r="S16" s="25">
        <v>0</v>
      </c>
      <c r="T16" s="25">
        <v>0</v>
      </c>
      <c r="U16" s="25">
        <v>0</v>
      </c>
      <c r="V16" s="25">
        <v>0</v>
      </c>
      <c r="W16" s="25">
        <v>0</v>
      </c>
    </row>
    <row r="17" spans="2:23" x14ac:dyDescent="0.3">
      <c r="B17" s="14" t="s">
        <v>223</v>
      </c>
      <c r="C17" s="22">
        <f t="shared" ref="C17:W17" si="3">C16/(1+$C$4)^C9</f>
        <v>1600000</v>
      </c>
      <c r="D17" s="22">
        <f t="shared" si="3"/>
        <v>0</v>
      </c>
      <c r="E17" s="22">
        <f t="shared" si="3"/>
        <v>0</v>
      </c>
      <c r="F17" s="22">
        <f t="shared" si="3"/>
        <v>0</v>
      </c>
      <c r="G17" s="22">
        <f t="shared" si="3"/>
        <v>0</v>
      </c>
      <c r="H17" s="22">
        <f t="shared" si="3"/>
        <v>0</v>
      </c>
      <c r="I17" s="22">
        <f t="shared" si="3"/>
        <v>0</v>
      </c>
      <c r="J17" s="22">
        <f t="shared" si="3"/>
        <v>0</v>
      </c>
      <c r="K17" s="22">
        <f t="shared" si="3"/>
        <v>0</v>
      </c>
      <c r="L17" s="22">
        <f t="shared" si="3"/>
        <v>6446.0891621779729</v>
      </c>
      <c r="M17" s="22">
        <f t="shared" si="3"/>
        <v>0</v>
      </c>
      <c r="N17" s="22">
        <f t="shared" si="3"/>
        <v>0</v>
      </c>
      <c r="O17" s="22">
        <f t="shared" si="3"/>
        <v>0</v>
      </c>
      <c r="P17" s="22">
        <f t="shared" si="3"/>
        <v>0</v>
      </c>
      <c r="Q17" s="22">
        <f t="shared" si="3"/>
        <v>0</v>
      </c>
      <c r="R17" s="22">
        <f t="shared" si="3"/>
        <v>0</v>
      </c>
      <c r="S17" s="22">
        <f t="shared" si="3"/>
        <v>0</v>
      </c>
      <c r="T17" s="22">
        <f t="shared" si="3"/>
        <v>0</v>
      </c>
      <c r="U17" s="22">
        <f t="shared" si="3"/>
        <v>0</v>
      </c>
      <c r="V17" s="22">
        <f t="shared" si="3"/>
        <v>0</v>
      </c>
      <c r="W17" s="22">
        <f t="shared" si="3"/>
        <v>0</v>
      </c>
    </row>
    <row r="18" spans="2:23" x14ac:dyDescent="0.3">
      <c r="B18" s="19"/>
    </row>
    <row r="19" spans="2:23" x14ac:dyDescent="0.3">
      <c r="B19" s="19" t="s">
        <v>142</v>
      </c>
      <c r="D19" s="25">
        <v>3800000</v>
      </c>
    </row>
    <row r="20" spans="2:23" x14ac:dyDescent="0.3">
      <c r="B20" s="19"/>
    </row>
    <row r="21" spans="2:23" x14ac:dyDescent="0.3">
      <c r="B21" s="19" t="s">
        <v>143</v>
      </c>
      <c r="D21" s="25">
        <v>115000</v>
      </c>
    </row>
    <row r="22" spans="2:23" x14ac:dyDescent="0.3">
      <c r="B22" s="19"/>
      <c r="D22" s="22"/>
    </row>
    <row r="23" spans="2:23" x14ac:dyDescent="0.3">
      <c r="B23" s="14" t="s">
        <v>144</v>
      </c>
      <c r="C23" s="21">
        <v>0</v>
      </c>
      <c r="D23" s="35">
        <f>D19+D21</f>
        <v>3915000</v>
      </c>
      <c r="E23" s="22">
        <f t="shared" ref="E23:W23" si="4">$D$23</f>
        <v>3915000</v>
      </c>
      <c r="F23" s="22">
        <f t="shared" si="4"/>
        <v>3915000</v>
      </c>
      <c r="G23" s="22">
        <f t="shared" si="4"/>
        <v>3915000</v>
      </c>
      <c r="H23" s="22">
        <f t="shared" si="4"/>
        <v>3915000</v>
      </c>
      <c r="I23" s="22">
        <f t="shared" si="4"/>
        <v>3915000</v>
      </c>
      <c r="J23" s="22">
        <f t="shared" si="4"/>
        <v>3915000</v>
      </c>
      <c r="K23" s="22">
        <f t="shared" si="4"/>
        <v>3915000</v>
      </c>
      <c r="L23" s="22">
        <f t="shared" si="4"/>
        <v>3915000</v>
      </c>
      <c r="M23" s="22">
        <f t="shared" si="4"/>
        <v>3915000</v>
      </c>
      <c r="N23" s="22">
        <f t="shared" si="4"/>
        <v>3915000</v>
      </c>
      <c r="O23" s="22">
        <f t="shared" si="4"/>
        <v>3915000</v>
      </c>
      <c r="P23" s="22">
        <f t="shared" si="4"/>
        <v>3915000</v>
      </c>
      <c r="Q23" s="22">
        <f t="shared" si="4"/>
        <v>3915000</v>
      </c>
      <c r="R23" s="22">
        <f t="shared" si="4"/>
        <v>3915000</v>
      </c>
      <c r="S23" s="22">
        <f t="shared" si="4"/>
        <v>3915000</v>
      </c>
      <c r="T23" s="22">
        <f t="shared" si="4"/>
        <v>3915000</v>
      </c>
      <c r="U23" s="22">
        <f t="shared" si="4"/>
        <v>3915000</v>
      </c>
      <c r="V23" s="22">
        <f t="shared" si="4"/>
        <v>3915000</v>
      </c>
      <c r="W23" s="22">
        <f t="shared" si="4"/>
        <v>3915000</v>
      </c>
    </row>
    <row r="24" spans="2:23" x14ac:dyDescent="0.3">
      <c r="B24" s="14" t="s">
        <v>145</v>
      </c>
      <c r="D24" s="22">
        <f t="shared" ref="D24:W24" si="5">D23/(1+$C$4)^D9</f>
        <v>3728571.4285714286</v>
      </c>
      <c r="E24" s="22">
        <f t="shared" si="5"/>
        <v>3551020.4081632653</v>
      </c>
      <c r="F24" s="22">
        <f t="shared" si="5"/>
        <v>3381924.1982507287</v>
      </c>
      <c r="G24" s="22">
        <f t="shared" si="5"/>
        <v>3220880.1888102181</v>
      </c>
      <c r="H24" s="22">
        <f t="shared" si="5"/>
        <v>3067504.9417240168</v>
      </c>
      <c r="I24" s="22">
        <f t="shared" si="5"/>
        <v>2921433.2778323973</v>
      </c>
      <c r="J24" s="22">
        <f t="shared" si="5"/>
        <v>2782317.4074594253</v>
      </c>
      <c r="K24" s="22">
        <f t="shared" si="5"/>
        <v>2649826.1023423104</v>
      </c>
      <c r="L24" s="22">
        <f t="shared" si="5"/>
        <v>2523643.9069926762</v>
      </c>
      <c r="M24" s="22">
        <f t="shared" si="5"/>
        <v>2403470.3876120728</v>
      </c>
      <c r="N24" s="22">
        <f t="shared" si="5"/>
        <v>2289019.4167734026</v>
      </c>
      <c r="O24" s="22">
        <f t="shared" si="5"/>
        <v>2180018.4921651455</v>
      </c>
      <c r="P24" s="22">
        <f t="shared" si="5"/>
        <v>2076208.0877763287</v>
      </c>
      <c r="Q24" s="22">
        <f t="shared" si="5"/>
        <v>1977341.0359774563</v>
      </c>
      <c r="R24" s="22">
        <f t="shared" si="5"/>
        <v>1883181.9390261483</v>
      </c>
      <c r="S24" s="22">
        <f t="shared" si="5"/>
        <v>1793506.6085963319</v>
      </c>
      <c r="T24" s="22">
        <f t="shared" si="5"/>
        <v>1708101.5319965063</v>
      </c>
      <c r="U24" s="22">
        <f t="shared" si="5"/>
        <v>1626763.3638061965</v>
      </c>
      <c r="V24" s="22">
        <f t="shared" si="5"/>
        <v>1549298.4417201872</v>
      </c>
      <c r="W24" s="22">
        <f t="shared" si="5"/>
        <v>1475522.3254477973</v>
      </c>
    </row>
    <row r="25" spans="2:23" x14ac:dyDescent="0.3">
      <c r="C25" s="22"/>
    </row>
    <row r="26" spans="2:23" x14ac:dyDescent="0.3">
      <c r="B26" s="19" t="s">
        <v>146</v>
      </c>
      <c r="C26" s="22">
        <f t="shared" ref="C26:W26" si="6">C14-C16-C23</f>
        <v>-1600000</v>
      </c>
      <c r="D26" s="22">
        <f t="shared" si="6"/>
        <v>639000</v>
      </c>
      <c r="E26" s="22">
        <f t="shared" si="6"/>
        <v>639000</v>
      </c>
      <c r="F26" s="22">
        <f t="shared" si="6"/>
        <v>639000</v>
      </c>
      <c r="G26" s="22">
        <f t="shared" si="6"/>
        <v>639000</v>
      </c>
      <c r="H26" s="22">
        <f t="shared" si="6"/>
        <v>639000</v>
      </c>
      <c r="I26" s="22">
        <f t="shared" si="6"/>
        <v>639000</v>
      </c>
      <c r="J26" s="22">
        <f t="shared" si="6"/>
        <v>639000</v>
      </c>
      <c r="K26" s="22">
        <f t="shared" si="6"/>
        <v>639000</v>
      </c>
      <c r="L26" s="22">
        <f t="shared" si="6"/>
        <v>629000</v>
      </c>
      <c r="M26" s="22">
        <f t="shared" si="6"/>
        <v>639000</v>
      </c>
      <c r="N26" s="22">
        <f t="shared" si="6"/>
        <v>639000</v>
      </c>
      <c r="O26" s="22">
        <f t="shared" si="6"/>
        <v>639000</v>
      </c>
      <c r="P26" s="22">
        <f t="shared" si="6"/>
        <v>639000</v>
      </c>
      <c r="Q26" s="22">
        <f t="shared" si="6"/>
        <v>639000</v>
      </c>
      <c r="R26" s="22">
        <f t="shared" si="6"/>
        <v>639000</v>
      </c>
      <c r="S26" s="22">
        <f t="shared" si="6"/>
        <v>639000</v>
      </c>
      <c r="T26" s="22">
        <f t="shared" si="6"/>
        <v>639000</v>
      </c>
      <c r="U26" s="22">
        <f t="shared" si="6"/>
        <v>639000</v>
      </c>
      <c r="V26" s="22">
        <f t="shared" si="6"/>
        <v>639000</v>
      </c>
      <c r="W26" s="22">
        <f t="shared" si="6"/>
        <v>639000</v>
      </c>
    </row>
    <row r="27" spans="2:23" x14ac:dyDescent="0.3">
      <c r="B27" s="19" t="s">
        <v>147</v>
      </c>
      <c r="C27" s="22">
        <f t="shared" ref="C27:W27" si="7">C26/(1+$C$4)^C9</f>
        <v>-1600000</v>
      </c>
      <c r="D27" s="22">
        <f t="shared" si="7"/>
        <v>608571.42857142852</v>
      </c>
      <c r="E27" s="22">
        <f t="shared" si="7"/>
        <v>579591.83673469385</v>
      </c>
      <c r="F27" s="22">
        <f t="shared" si="7"/>
        <v>551992.22546161315</v>
      </c>
      <c r="G27" s="22">
        <f t="shared" si="7"/>
        <v>525706.88139201258</v>
      </c>
      <c r="H27" s="22">
        <f t="shared" si="7"/>
        <v>500673.22037334525</v>
      </c>
      <c r="I27" s="22">
        <f t="shared" si="7"/>
        <v>476831.6384508051</v>
      </c>
      <c r="J27" s="22">
        <f t="shared" si="7"/>
        <v>454125.3699531476</v>
      </c>
      <c r="K27" s="22">
        <f t="shared" si="7"/>
        <v>432500.3523363311</v>
      </c>
      <c r="L27" s="22">
        <f t="shared" si="7"/>
        <v>405459.00830099446</v>
      </c>
      <c r="M27" s="22">
        <f t="shared" si="7"/>
        <v>392290.56901254522</v>
      </c>
      <c r="N27" s="22">
        <f t="shared" si="7"/>
        <v>373610.06572623347</v>
      </c>
      <c r="O27" s="22">
        <f t="shared" si="7"/>
        <v>355819.11021546053</v>
      </c>
      <c r="P27" s="22">
        <f t="shared" si="7"/>
        <v>338875.34306234331</v>
      </c>
      <c r="Q27" s="22">
        <f t="shared" si="7"/>
        <v>322738.42196413653</v>
      </c>
      <c r="R27" s="22">
        <f t="shared" si="7"/>
        <v>307369.92568012996</v>
      </c>
      <c r="S27" s="22">
        <f t="shared" si="7"/>
        <v>292733.26255250472</v>
      </c>
      <c r="T27" s="22">
        <f t="shared" si="7"/>
        <v>278793.58338333783</v>
      </c>
      <c r="U27" s="22">
        <f t="shared" si="7"/>
        <v>265517.69846032176</v>
      </c>
      <c r="V27" s="22">
        <f t="shared" si="7"/>
        <v>252873.99853363974</v>
      </c>
      <c r="W27" s="22">
        <f t="shared" si="7"/>
        <v>240832.37955584738</v>
      </c>
    </row>
    <row r="28" spans="2:23" x14ac:dyDescent="0.3">
      <c r="B28" s="14" t="s">
        <v>148</v>
      </c>
      <c r="C28" s="22">
        <f>C27</f>
        <v>-1600000</v>
      </c>
      <c r="D28" s="22">
        <f t="shared" ref="D28:W28" si="8">D27+C28</f>
        <v>-991428.57142857148</v>
      </c>
      <c r="E28" s="22">
        <f t="shared" si="8"/>
        <v>-411836.73469387763</v>
      </c>
      <c r="F28" s="22">
        <f t="shared" si="8"/>
        <v>140155.49076773552</v>
      </c>
      <c r="G28" s="22">
        <f t="shared" si="8"/>
        <v>665862.37215974811</v>
      </c>
      <c r="H28" s="22">
        <f t="shared" si="8"/>
        <v>1166535.5925330934</v>
      </c>
      <c r="I28" s="22">
        <f t="shared" si="8"/>
        <v>1643367.2309838985</v>
      </c>
      <c r="J28" s="22">
        <f t="shared" si="8"/>
        <v>2097492.6009370461</v>
      </c>
      <c r="K28" s="22">
        <f t="shared" si="8"/>
        <v>2529992.9532733774</v>
      </c>
      <c r="L28" s="22">
        <f t="shared" si="8"/>
        <v>2935451.9615743719</v>
      </c>
      <c r="M28" s="22">
        <f t="shared" si="8"/>
        <v>3327742.530586917</v>
      </c>
      <c r="N28" s="22">
        <f t="shared" si="8"/>
        <v>3701352.5963131506</v>
      </c>
      <c r="O28" s="22">
        <f t="shared" si="8"/>
        <v>4057171.706528611</v>
      </c>
      <c r="P28" s="22">
        <f t="shared" si="8"/>
        <v>4396047.0495909546</v>
      </c>
      <c r="Q28" s="22">
        <f t="shared" si="8"/>
        <v>4718785.4715550914</v>
      </c>
      <c r="R28" s="22">
        <f t="shared" si="8"/>
        <v>5026155.3972352212</v>
      </c>
      <c r="S28" s="22">
        <f t="shared" si="8"/>
        <v>5318888.6597877257</v>
      </c>
      <c r="T28" s="22">
        <f t="shared" si="8"/>
        <v>5597682.2431710633</v>
      </c>
      <c r="U28" s="22">
        <f t="shared" si="8"/>
        <v>5863199.9416313851</v>
      </c>
      <c r="V28" s="22">
        <f t="shared" si="8"/>
        <v>6116073.9401650252</v>
      </c>
      <c r="W28" s="22">
        <f t="shared" si="8"/>
        <v>6356906.3197208727</v>
      </c>
    </row>
    <row r="29" spans="2:23" x14ac:dyDescent="0.3">
      <c r="C29" s="23"/>
      <c r="D29" s="23"/>
      <c r="E29" s="23"/>
      <c r="F29" s="23"/>
      <c r="G29" s="23"/>
      <c r="H29" s="23"/>
      <c r="I29" s="23"/>
      <c r="J29" s="23"/>
      <c r="K29" s="23"/>
      <c r="L29" s="23"/>
      <c r="M29" s="23"/>
      <c r="N29" s="23"/>
      <c r="O29" s="23"/>
      <c r="P29" s="23"/>
      <c r="Q29" s="23"/>
      <c r="R29" s="23"/>
      <c r="S29" s="23"/>
      <c r="T29" s="23"/>
      <c r="U29" s="23"/>
      <c r="V29" s="23"/>
      <c r="W29" s="23"/>
    </row>
    <row r="30" spans="2:23" x14ac:dyDescent="0.3">
      <c r="C30" s="23"/>
      <c r="D30" s="23"/>
      <c r="E30" s="23"/>
      <c r="F30" s="23"/>
      <c r="G30" s="23"/>
      <c r="H30" s="23"/>
      <c r="I30" s="23"/>
      <c r="J30" s="23"/>
      <c r="K30" s="23"/>
      <c r="L30" s="23"/>
      <c r="M30" s="23"/>
      <c r="N30" s="23"/>
      <c r="O30" s="23"/>
      <c r="P30" s="23"/>
      <c r="Q30" s="23"/>
      <c r="R30" s="23"/>
      <c r="S30" s="23"/>
      <c r="T30" s="23"/>
      <c r="U30" s="23"/>
      <c r="V30" s="23"/>
      <c r="W30" s="23"/>
    </row>
    <row r="31" spans="2:23" x14ac:dyDescent="0.3">
      <c r="B31" s="16" t="s">
        <v>149</v>
      </c>
      <c r="C31" s="28">
        <f>SUM($C$17:$W$17)/SUM($D$12:$W$12)</f>
        <v>0.71614105764856206</v>
      </c>
    </row>
    <row r="32" spans="2:23" x14ac:dyDescent="0.3">
      <c r="B32" s="16" t="s">
        <v>150</v>
      </c>
      <c r="C32" s="28">
        <f>SUM($D$24:$W$24)/SUM($D$12:$W$12)</f>
        <v>21.75</v>
      </c>
      <c r="E32" s="106"/>
      <c r="G32" s="15"/>
    </row>
    <row r="33" spans="2:12" x14ac:dyDescent="0.3">
      <c r="B33" s="29" t="s">
        <v>151</v>
      </c>
      <c r="C33" s="31">
        <f>C31+C32</f>
        <v>22.466141057648564</v>
      </c>
      <c r="G33" s="15"/>
    </row>
    <row r="34" spans="2:12" x14ac:dyDescent="0.3">
      <c r="G34" s="15"/>
    </row>
    <row r="36" spans="2:12" x14ac:dyDescent="0.3">
      <c r="B36" s="16" t="s">
        <v>152</v>
      </c>
      <c r="C36" s="32" cm="1">
        <f t="array" ref="C36">IFERROR(MATCH(TRUE,C28:W28&gt;0,0)-1,"None")</f>
        <v>3</v>
      </c>
    </row>
    <row r="37" spans="2:12" x14ac:dyDescent="0.3">
      <c r="B37" s="16" t="s">
        <v>153</v>
      </c>
      <c r="C37" s="33">
        <f>M28</f>
        <v>3327742.530586917</v>
      </c>
    </row>
    <row r="38" spans="2:12" x14ac:dyDescent="0.3">
      <c r="B38" s="16" t="s">
        <v>154</v>
      </c>
      <c r="C38" s="33">
        <f>W28</f>
        <v>6356906.3197208727</v>
      </c>
    </row>
    <row r="40" spans="2:12" ht="51.45" customHeight="1" x14ac:dyDescent="0.3">
      <c r="B40" s="94" t="s">
        <v>155</v>
      </c>
      <c r="C40" s="94"/>
      <c r="D40" s="94"/>
      <c r="E40" s="94"/>
      <c r="F40" s="94"/>
      <c r="G40" s="94"/>
      <c r="H40" s="94"/>
      <c r="I40" s="94"/>
      <c r="J40" s="94"/>
      <c r="K40" s="94"/>
      <c r="L40" s="94"/>
    </row>
    <row r="41" spans="2:12" x14ac:dyDescent="0.3">
      <c r="B41" s="14" t="s">
        <v>156</v>
      </c>
    </row>
  </sheetData>
  <mergeCells count="1">
    <mergeCell ref="B40:L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4659D-6A67-40F3-A786-257323933790}">
  <sheetPr>
    <tabColor theme="7" tint="0.59999389629810485"/>
  </sheetPr>
  <dimension ref="B2:H83"/>
  <sheetViews>
    <sheetView workbookViewId="0">
      <selection activeCell="D2" sqref="D2"/>
    </sheetView>
  </sheetViews>
  <sheetFormatPr defaultRowHeight="14.4" x14ac:dyDescent="0.3"/>
  <cols>
    <col min="2" max="2" width="15.6640625" customWidth="1"/>
    <col min="3" max="3" width="17.44140625" customWidth="1"/>
    <col min="4" max="4" width="20.44140625" customWidth="1"/>
    <col min="5" max="5" width="20.5546875" bestFit="1" customWidth="1"/>
    <col min="6" max="6" width="17.5546875" customWidth="1"/>
    <col min="7" max="8" width="16.5546875" bestFit="1" customWidth="1"/>
  </cols>
  <sheetData>
    <row r="2" spans="2:7" ht="18" x14ac:dyDescent="0.35">
      <c r="B2" s="77" t="s">
        <v>157</v>
      </c>
      <c r="D2" t="s">
        <v>158</v>
      </c>
    </row>
    <row r="4" spans="2:7" s="78" customFormat="1" x14ac:dyDescent="0.3">
      <c r="B4" s="39" t="s">
        <v>159</v>
      </c>
    </row>
    <row r="5" spans="2:7" x14ac:dyDescent="0.3">
      <c r="B5" s="1"/>
    </row>
    <row r="6" spans="2:7" x14ac:dyDescent="0.3">
      <c r="B6" t="s">
        <v>160</v>
      </c>
    </row>
    <row r="10" spans="2:7" s="78" customFormat="1" x14ac:dyDescent="0.3">
      <c r="B10" s="39" t="s">
        <v>161</v>
      </c>
    </row>
    <row r="11" spans="2:7" x14ac:dyDescent="0.3">
      <c r="B11" s="1"/>
    </row>
    <row r="12" spans="2:7" x14ac:dyDescent="0.3">
      <c r="B12" s="79" t="s">
        <v>63</v>
      </c>
      <c r="C12" s="79" t="s">
        <v>162</v>
      </c>
      <c r="D12" s="79" t="s">
        <v>163</v>
      </c>
      <c r="E12" s="79" t="s">
        <v>129</v>
      </c>
      <c r="F12" s="79" t="s">
        <v>164</v>
      </c>
      <c r="G12" s="79" t="s">
        <v>131</v>
      </c>
    </row>
    <row r="13" spans="2:7" x14ac:dyDescent="0.3">
      <c r="B13" s="66" t="s">
        <v>165</v>
      </c>
      <c r="C13" s="80">
        <v>5798787</v>
      </c>
      <c r="D13" s="66"/>
      <c r="E13" s="66"/>
      <c r="F13" s="81" t="s">
        <v>52</v>
      </c>
      <c r="G13" s="81" t="s">
        <v>166</v>
      </c>
    </row>
    <row r="14" spans="2:7" x14ac:dyDescent="0.3">
      <c r="B14" t="s">
        <v>167</v>
      </c>
      <c r="C14" s="82"/>
      <c r="F14" s="83"/>
      <c r="G14" s="83"/>
    </row>
    <row r="15" spans="2:7" x14ac:dyDescent="0.3">
      <c r="C15" s="82"/>
      <c r="F15" s="83"/>
      <c r="G15" s="83"/>
    </row>
    <row r="16" spans="2:7" x14ac:dyDescent="0.3">
      <c r="B16" s="79" t="s">
        <v>63</v>
      </c>
      <c r="C16" s="79" t="s">
        <v>168</v>
      </c>
      <c r="D16" s="79" t="s">
        <v>169</v>
      </c>
      <c r="F16" s="83"/>
      <c r="G16" s="83"/>
    </row>
    <row r="17" spans="2:7" x14ac:dyDescent="0.3">
      <c r="B17" s="66" t="s">
        <v>165</v>
      </c>
      <c r="C17" s="80">
        <v>5798787</v>
      </c>
      <c r="D17" s="66"/>
      <c r="F17" s="83"/>
      <c r="G17" s="83"/>
    </row>
    <row r="18" spans="2:7" x14ac:dyDescent="0.3">
      <c r="C18" s="82"/>
      <c r="F18" s="83"/>
      <c r="G18" s="83"/>
    </row>
    <row r="19" spans="2:7" x14ac:dyDescent="0.3">
      <c r="B19" s="49" t="s">
        <v>170</v>
      </c>
    </row>
    <row r="20" spans="2:7" x14ac:dyDescent="0.3">
      <c r="B20" s="49"/>
    </row>
    <row r="21" spans="2:7" x14ac:dyDescent="0.3">
      <c r="B21" s="49"/>
    </row>
    <row r="23" spans="2:7" s="78" customFormat="1" x14ac:dyDescent="0.3">
      <c r="B23" s="39" t="s">
        <v>171</v>
      </c>
    </row>
    <row r="24" spans="2:7" x14ac:dyDescent="0.3">
      <c r="B24" s="1"/>
    </row>
    <row r="25" spans="2:7" ht="14.4" customHeight="1" x14ac:dyDescent="0.3">
      <c r="B25" s="79" t="s">
        <v>62</v>
      </c>
      <c r="C25" s="79" t="s">
        <v>172</v>
      </c>
      <c r="D25" s="79" t="s">
        <v>173</v>
      </c>
      <c r="E25" s="79" t="s">
        <v>129</v>
      </c>
      <c r="F25" s="79" t="s">
        <v>164</v>
      </c>
      <c r="G25" s="79" t="s">
        <v>131</v>
      </c>
    </row>
    <row r="26" spans="2:7" x14ac:dyDescent="0.3">
      <c r="B26" s="84">
        <v>1</v>
      </c>
      <c r="C26" s="66" t="s">
        <v>174</v>
      </c>
      <c r="D26" s="80">
        <v>1000</v>
      </c>
      <c r="E26" s="66"/>
      <c r="F26" s="81" t="s">
        <v>52</v>
      </c>
      <c r="G26" s="81" t="s">
        <v>175</v>
      </c>
    </row>
    <row r="27" spans="2:7" x14ac:dyDescent="0.3">
      <c r="B27" s="84">
        <v>2</v>
      </c>
      <c r="C27" s="66" t="s">
        <v>176</v>
      </c>
      <c r="D27" s="80">
        <v>2000</v>
      </c>
      <c r="E27" s="66"/>
      <c r="F27" s="66"/>
      <c r="G27" s="66"/>
    </row>
    <row r="28" spans="2:7" x14ac:dyDescent="0.3">
      <c r="B28" s="84">
        <v>3</v>
      </c>
      <c r="C28" s="66" t="s">
        <v>177</v>
      </c>
      <c r="D28" s="80">
        <v>1000</v>
      </c>
      <c r="E28" s="66"/>
      <c r="F28" s="66"/>
      <c r="G28" s="66"/>
    </row>
    <row r="29" spans="2:7" x14ac:dyDescent="0.3">
      <c r="B29" s="84">
        <v>4</v>
      </c>
      <c r="C29" s="66" t="s">
        <v>178</v>
      </c>
      <c r="D29" s="80">
        <v>3000</v>
      </c>
      <c r="E29" s="66"/>
      <c r="F29" s="66"/>
      <c r="G29" s="66"/>
    </row>
    <row r="30" spans="2:7" x14ac:dyDescent="0.3">
      <c r="B30" s="84">
        <v>5</v>
      </c>
      <c r="C30" s="66" t="s">
        <v>179</v>
      </c>
      <c r="D30" s="80">
        <v>500</v>
      </c>
      <c r="E30" s="66"/>
      <c r="F30" s="66"/>
      <c r="G30" s="66"/>
    </row>
    <row r="31" spans="2:7" x14ac:dyDescent="0.3">
      <c r="B31" s="44"/>
      <c r="C31" s="85" t="s">
        <v>180</v>
      </c>
      <c r="D31" s="86">
        <f>SUM(D26:D30)</f>
        <v>7500</v>
      </c>
    </row>
    <row r="32" spans="2:7" x14ac:dyDescent="0.3">
      <c r="B32" t="s">
        <v>167</v>
      </c>
    </row>
    <row r="34" spans="2:2" ht="15" customHeight="1" x14ac:dyDescent="0.3"/>
    <row r="35" spans="2:2" ht="15" customHeight="1" x14ac:dyDescent="0.3">
      <c r="B35" s="1"/>
    </row>
    <row r="36" spans="2:2" s="78" customFormat="1" ht="15" customHeight="1" x14ac:dyDescent="0.3">
      <c r="B36" s="39" t="s">
        <v>181</v>
      </c>
    </row>
    <row r="37" spans="2:2" ht="15" customHeight="1" x14ac:dyDescent="0.3"/>
    <row r="38" spans="2:2" ht="15" customHeight="1" x14ac:dyDescent="0.3">
      <c r="B38" t="s">
        <v>182</v>
      </c>
    </row>
    <row r="39" spans="2:2" ht="15" customHeight="1" x14ac:dyDescent="0.3"/>
    <row r="40" spans="2:2" ht="15" customHeight="1" x14ac:dyDescent="0.3"/>
    <row r="41" spans="2:2" ht="15" customHeight="1" x14ac:dyDescent="0.3"/>
    <row r="42" spans="2:2" ht="15" customHeight="1" x14ac:dyDescent="0.3"/>
    <row r="43" spans="2:2" ht="15" customHeight="1" x14ac:dyDescent="0.3"/>
    <row r="44" spans="2:2" ht="15" customHeight="1" x14ac:dyDescent="0.3"/>
    <row r="45" spans="2:2" ht="15" customHeight="1" x14ac:dyDescent="0.3"/>
    <row r="46" spans="2:2" ht="15" customHeight="1" x14ac:dyDescent="0.3"/>
    <row r="47" spans="2:2" ht="15" customHeight="1" x14ac:dyDescent="0.3"/>
    <row r="48" spans="2:2" ht="15" customHeight="1" x14ac:dyDescent="0.3"/>
    <row r="49" spans="2:8" ht="15" customHeight="1" x14ac:dyDescent="0.3"/>
    <row r="50" spans="2:8" ht="15" customHeight="1" x14ac:dyDescent="0.3"/>
    <row r="52" spans="2:8" x14ac:dyDescent="0.3">
      <c r="B52" s="79" t="s">
        <v>62</v>
      </c>
      <c r="C52" s="79" t="s">
        <v>172</v>
      </c>
      <c r="D52" s="79" t="s">
        <v>162</v>
      </c>
      <c r="E52" s="79" t="s">
        <v>183</v>
      </c>
      <c r="F52" s="79" t="s">
        <v>129</v>
      </c>
      <c r="G52" s="79" t="s">
        <v>164</v>
      </c>
      <c r="H52" s="79" t="s">
        <v>131</v>
      </c>
    </row>
    <row r="53" spans="2:8" x14ac:dyDescent="0.3">
      <c r="B53" s="84">
        <v>1</v>
      </c>
      <c r="C53" s="66" t="s">
        <v>174</v>
      </c>
      <c r="D53" s="80">
        <v>500</v>
      </c>
      <c r="E53" s="66"/>
      <c r="F53" s="66"/>
      <c r="G53" s="81" t="s">
        <v>52</v>
      </c>
      <c r="H53" s="81" t="s">
        <v>184</v>
      </c>
    </row>
    <row r="54" spans="2:8" x14ac:dyDescent="0.3">
      <c r="B54" s="84">
        <v>2</v>
      </c>
      <c r="C54" s="66" t="s">
        <v>176</v>
      </c>
      <c r="D54" s="80">
        <v>1000</v>
      </c>
      <c r="E54" s="66"/>
      <c r="F54" s="66"/>
      <c r="G54" s="66"/>
      <c r="H54" s="66"/>
    </row>
    <row r="55" spans="2:8" x14ac:dyDescent="0.3">
      <c r="B55" s="84">
        <v>3</v>
      </c>
      <c r="C55" s="66" t="s">
        <v>177</v>
      </c>
      <c r="D55" s="80">
        <v>800</v>
      </c>
      <c r="E55" s="66"/>
      <c r="F55" s="66"/>
      <c r="G55" s="66"/>
      <c r="H55" s="66"/>
    </row>
    <row r="56" spans="2:8" x14ac:dyDescent="0.3">
      <c r="B56" s="84">
        <v>4</v>
      </c>
      <c r="C56" s="66" t="s">
        <v>178</v>
      </c>
      <c r="D56" s="80">
        <v>2000</v>
      </c>
      <c r="E56" s="66"/>
      <c r="F56" s="66"/>
      <c r="G56" s="66"/>
      <c r="H56" s="66"/>
    </row>
    <row r="57" spans="2:8" x14ac:dyDescent="0.3">
      <c r="B57" s="84">
        <v>5</v>
      </c>
      <c r="C57" s="66" t="s">
        <v>179</v>
      </c>
      <c r="D57" s="80">
        <v>250</v>
      </c>
      <c r="E57" s="66"/>
      <c r="F57" s="66"/>
      <c r="G57" s="66"/>
      <c r="H57" s="66"/>
    </row>
    <row r="59" spans="2:8" x14ac:dyDescent="0.3">
      <c r="B59" s="79" t="s">
        <v>62</v>
      </c>
      <c r="C59" s="79" t="s">
        <v>172</v>
      </c>
      <c r="D59" s="79" t="s">
        <v>168</v>
      </c>
      <c r="E59" s="79" t="s">
        <v>185</v>
      </c>
    </row>
    <row r="60" spans="2:8" x14ac:dyDescent="0.3">
      <c r="B60" s="84">
        <v>1</v>
      </c>
      <c r="C60" s="66" t="s">
        <v>174</v>
      </c>
      <c r="D60" s="80">
        <v>2500</v>
      </c>
      <c r="E60" s="66"/>
    </row>
    <row r="61" spans="2:8" x14ac:dyDescent="0.3">
      <c r="B61" s="84">
        <v>2</v>
      </c>
      <c r="C61" s="66" t="s">
        <v>176</v>
      </c>
      <c r="D61" s="80">
        <v>3400</v>
      </c>
      <c r="E61" s="66"/>
    </row>
    <row r="62" spans="2:8" x14ac:dyDescent="0.3">
      <c r="B62" s="84">
        <v>3</v>
      </c>
      <c r="C62" s="66" t="s">
        <v>177</v>
      </c>
      <c r="D62" s="80">
        <v>1300</v>
      </c>
      <c r="E62" s="66"/>
    </row>
    <row r="63" spans="2:8" x14ac:dyDescent="0.3">
      <c r="B63" s="84">
        <v>4</v>
      </c>
      <c r="C63" s="66" t="s">
        <v>178</v>
      </c>
      <c r="D63" s="80">
        <v>3765</v>
      </c>
      <c r="E63" s="66"/>
    </row>
    <row r="64" spans="2:8" x14ac:dyDescent="0.3">
      <c r="B64" s="87">
        <v>5</v>
      </c>
      <c r="C64" s="66" t="s">
        <v>179</v>
      </c>
      <c r="D64" s="80">
        <v>1300</v>
      </c>
      <c r="E64" s="66"/>
    </row>
    <row r="65" spans="2:4" x14ac:dyDescent="0.3">
      <c r="B65" s="44"/>
      <c r="C65" s="85" t="s">
        <v>180</v>
      </c>
      <c r="D65" s="88">
        <f>SUM(D60:D64)</f>
        <v>12265</v>
      </c>
    </row>
    <row r="69" spans="2:4" s="78" customFormat="1" x14ac:dyDescent="0.3">
      <c r="B69" s="39" t="s">
        <v>186</v>
      </c>
    </row>
    <row r="71" spans="2:4" x14ac:dyDescent="0.3">
      <c r="B71" t="s">
        <v>187</v>
      </c>
    </row>
    <row r="78" spans="2:4" x14ac:dyDescent="0.3">
      <c r="B78" t="s">
        <v>188</v>
      </c>
    </row>
    <row r="79" spans="2:4" x14ac:dyDescent="0.3">
      <c r="B79" t="s">
        <v>189</v>
      </c>
    </row>
    <row r="82" spans="2:3" x14ac:dyDescent="0.3">
      <c r="B82" t="s">
        <v>190</v>
      </c>
    </row>
    <row r="83" spans="2:3" x14ac:dyDescent="0.3">
      <c r="B83" s="6" t="s">
        <v>191</v>
      </c>
      <c r="C83" t="s">
        <v>192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ED249-2839-430A-A694-AD159ACEEBDD}">
  <sheetPr>
    <tabColor theme="7" tint="0.59999389629810485"/>
  </sheetPr>
  <dimension ref="B2:N14"/>
  <sheetViews>
    <sheetView workbookViewId="0">
      <selection activeCell="F2" sqref="F2"/>
    </sheetView>
  </sheetViews>
  <sheetFormatPr defaultRowHeight="14.4" x14ac:dyDescent="0.3"/>
  <sheetData>
    <row r="2" spans="2:14" ht="18" x14ac:dyDescent="0.3">
      <c r="B2" s="89" t="s">
        <v>193</v>
      </c>
      <c r="F2" t="s">
        <v>194</v>
      </c>
    </row>
    <row r="3" spans="2:14" x14ac:dyDescent="0.3">
      <c r="B3" s="55"/>
    </row>
    <row r="5" spans="2:14" x14ac:dyDescent="0.3">
      <c r="B5" s="1" t="s">
        <v>195</v>
      </c>
    </row>
    <row r="6" spans="2:14" x14ac:dyDescent="0.3">
      <c r="B6" t="s">
        <v>196</v>
      </c>
    </row>
    <row r="9" spans="2:14" x14ac:dyDescent="0.3">
      <c r="B9" s="1" t="s">
        <v>197</v>
      </c>
    </row>
    <row r="10" spans="2:14" ht="33.6" customHeight="1" x14ac:dyDescent="0.3">
      <c r="B10" s="95" t="s">
        <v>198</v>
      </c>
      <c r="C10" s="95"/>
      <c r="D10" s="95"/>
      <c r="E10" s="95"/>
      <c r="F10" s="95"/>
      <c r="G10" s="95"/>
      <c r="H10" s="95"/>
      <c r="I10" s="95"/>
      <c r="J10" s="95"/>
      <c r="K10" s="95"/>
      <c r="L10" s="95"/>
      <c r="M10" s="95"/>
      <c r="N10" s="95"/>
    </row>
    <row r="13" spans="2:14" x14ac:dyDescent="0.3">
      <c r="B13" s="1" t="s">
        <v>190</v>
      </c>
    </row>
    <row r="14" spans="2:14" ht="30.9" customHeight="1" x14ac:dyDescent="0.3">
      <c r="B14" s="95" t="s">
        <v>199</v>
      </c>
      <c r="C14" s="95"/>
      <c r="D14" s="95"/>
      <c r="E14" s="95"/>
      <c r="F14" s="95"/>
      <c r="G14" s="95"/>
      <c r="H14" s="95"/>
      <c r="I14" s="95"/>
      <c r="J14" s="95"/>
      <c r="K14" s="95"/>
      <c r="L14" s="95"/>
      <c r="M14" s="95"/>
      <c r="N14" s="95"/>
    </row>
  </sheetData>
  <mergeCells count="2">
    <mergeCell ref="B10:N10"/>
    <mergeCell ref="B14:N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560BC-6BE7-47F8-8CB1-DF3CF6859563}">
  <sheetPr>
    <tabColor theme="7" tint="0.59999389629810485"/>
  </sheetPr>
  <dimension ref="B2:K56"/>
  <sheetViews>
    <sheetView workbookViewId="0">
      <selection activeCell="C2" sqref="C2"/>
    </sheetView>
  </sheetViews>
  <sheetFormatPr defaultRowHeight="14.4" x14ac:dyDescent="0.3"/>
  <cols>
    <col min="2" max="2" width="6.88671875" customWidth="1"/>
    <col min="3" max="3" width="72.88671875" bestFit="1" customWidth="1"/>
    <col min="4" max="4" width="27.5546875" customWidth="1"/>
    <col min="5" max="5" width="10.88671875" customWidth="1"/>
    <col min="6" max="6" width="21.109375" customWidth="1"/>
    <col min="7" max="7" width="15.6640625" bestFit="1" customWidth="1"/>
    <col min="8" max="8" width="18.6640625" customWidth="1"/>
    <col min="9" max="9" width="11.33203125" customWidth="1"/>
    <col min="10" max="10" width="18.6640625" customWidth="1"/>
    <col min="11" max="11" width="10.33203125" customWidth="1"/>
    <col min="13" max="13" width="17.6640625" customWidth="1"/>
  </cols>
  <sheetData>
    <row r="2" spans="2:11" x14ac:dyDescent="0.3">
      <c r="B2" s="55" t="s">
        <v>200</v>
      </c>
    </row>
    <row r="3" spans="2:11" x14ac:dyDescent="0.3">
      <c r="B3" s="55"/>
    </row>
    <row r="5" spans="2:11" x14ac:dyDescent="0.3">
      <c r="B5" s="55" t="s">
        <v>201</v>
      </c>
    </row>
    <row r="6" spans="2:11" ht="28.95" customHeight="1" x14ac:dyDescent="0.3">
      <c r="B6" s="102" t="s">
        <v>62</v>
      </c>
      <c r="C6" s="103" t="s">
        <v>202</v>
      </c>
      <c r="D6" s="104" t="s">
        <v>203</v>
      </c>
      <c r="E6" s="104"/>
      <c r="F6" s="104" t="s">
        <v>129</v>
      </c>
      <c r="G6" s="105" t="s">
        <v>164</v>
      </c>
      <c r="H6" s="104" t="s">
        <v>131</v>
      </c>
      <c r="I6" s="57"/>
      <c r="J6" s="58"/>
      <c r="K6" s="58"/>
    </row>
    <row r="7" spans="2:11" x14ac:dyDescent="0.3">
      <c r="B7" s="102"/>
      <c r="C7" s="103"/>
      <c r="D7" s="56" t="s">
        <v>203</v>
      </c>
      <c r="E7" s="56" t="s">
        <v>204</v>
      </c>
      <c r="F7" s="104"/>
      <c r="G7" s="105"/>
      <c r="H7" s="104"/>
      <c r="I7" s="57"/>
      <c r="J7" s="59"/>
      <c r="K7" s="59"/>
    </row>
    <row r="8" spans="2:11" ht="28.8" x14ac:dyDescent="0.3">
      <c r="B8" s="60">
        <v>1</v>
      </c>
      <c r="C8" s="61" t="s">
        <v>83</v>
      </c>
      <c r="D8" s="62">
        <v>20</v>
      </c>
      <c r="E8" s="62" t="s">
        <v>205</v>
      </c>
      <c r="F8" s="63"/>
      <c r="G8" s="64" t="s">
        <v>206</v>
      </c>
      <c r="H8" s="65" t="s">
        <v>191</v>
      </c>
    </row>
    <row r="9" spans="2:11" x14ac:dyDescent="0.3">
      <c r="B9" s="60">
        <v>2</v>
      </c>
      <c r="C9" s="61" t="s">
        <v>84</v>
      </c>
      <c r="D9" s="66"/>
      <c r="E9" s="66"/>
      <c r="F9" s="66"/>
      <c r="G9" s="66"/>
      <c r="H9" s="66"/>
    </row>
    <row r="10" spans="2:11" x14ac:dyDescent="0.3">
      <c r="B10" s="60">
        <v>3</v>
      </c>
      <c r="C10" s="61" t="s">
        <v>85</v>
      </c>
      <c r="D10" s="66"/>
      <c r="E10" s="66"/>
      <c r="F10" s="66"/>
      <c r="G10" s="66"/>
      <c r="H10" s="66"/>
    </row>
    <row r="11" spans="2:11" x14ac:dyDescent="0.3">
      <c r="B11" s="60">
        <v>4</v>
      </c>
      <c r="C11" s="61" t="s">
        <v>86</v>
      </c>
      <c r="D11" s="66"/>
      <c r="E11" s="66"/>
      <c r="F11" s="66"/>
      <c r="G11" s="66"/>
      <c r="H11" s="66"/>
    </row>
    <row r="12" spans="2:11" x14ac:dyDescent="0.3">
      <c r="B12" s="60">
        <v>5</v>
      </c>
      <c r="C12" s="61" t="s">
        <v>87</v>
      </c>
      <c r="D12" s="66"/>
      <c r="E12" s="66"/>
      <c r="F12" s="66"/>
      <c r="G12" s="66"/>
      <c r="H12" s="66"/>
    </row>
    <row r="13" spans="2:11" x14ac:dyDescent="0.3">
      <c r="B13" s="6"/>
      <c r="C13" s="8"/>
    </row>
    <row r="15" spans="2:11" x14ac:dyDescent="0.3">
      <c r="B15" s="55" t="s">
        <v>207</v>
      </c>
      <c r="J15" s="11"/>
    </row>
    <row r="16" spans="2:11" x14ac:dyDescent="0.3">
      <c r="B16" s="96" t="s">
        <v>62</v>
      </c>
      <c r="C16" s="97" t="s">
        <v>202</v>
      </c>
      <c r="D16" s="99" t="s">
        <v>208</v>
      </c>
      <c r="E16" s="99"/>
      <c r="F16" s="100" t="s">
        <v>129</v>
      </c>
      <c r="G16" s="101" t="s">
        <v>164</v>
      </c>
      <c r="H16" s="100" t="s">
        <v>131</v>
      </c>
      <c r="J16" s="12"/>
    </row>
    <row r="17" spans="2:10" x14ac:dyDescent="0.3">
      <c r="B17" s="96"/>
      <c r="C17" s="97"/>
      <c r="D17" s="67" t="s">
        <v>209</v>
      </c>
      <c r="E17" s="67" t="s">
        <v>204</v>
      </c>
      <c r="F17" s="100"/>
      <c r="G17" s="101"/>
      <c r="H17" s="100"/>
      <c r="J17" s="12"/>
    </row>
    <row r="18" spans="2:10" x14ac:dyDescent="0.3">
      <c r="B18" s="60">
        <v>1</v>
      </c>
      <c r="C18" s="61" t="s">
        <v>83</v>
      </c>
      <c r="D18" s="68">
        <v>1.5</v>
      </c>
      <c r="E18" s="62" t="s">
        <v>205</v>
      </c>
      <c r="F18" s="63"/>
      <c r="G18" s="64" t="s">
        <v>52</v>
      </c>
      <c r="H18" s="65" t="s">
        <v>166</v>
      </c>
    </row>
    <row r="19" spans="2:10" x14ac:dyDescent="0.3">
      <c r="B19" s="60">
        <v>2</v>
      </c>
      <c r="C19" s="61" t="s">
        <v>84</v>
      </c>
      <c r="D19" s="68">
        <v>0.3</v>
      </c>
      <c r="E19" s="62" t="s">
        <v>210</v>
      </c>
      <c r="F19" s="66"/>
      <c r="G19" s="64" t="s">
        <v>52</v>
      </c>
      <c r="H19" s="62" t="s">
        <v>211</v>
      </c>
    </row>
    <row r="20" spans="2:10" x14ac:dyDescent="0.3">
      <c r="B20" s="60">
        <v>3</v>
      </c>
      <c r="C20" s="61" t="s">
        <v>85</v>
      </c>
      <c r="D20" s="66"/>
      <c r="E20" s="66"/>
      <c r="F20" s="66"/>
      <c r="G20" s="66"/>
      <c r="H20" s="66"/>
    </row>
    <row r="21" spans="2:10" x14ac:dyDescent="0.3">
      <c r="B21" s="60">
        <v>4</v>
      </c>
      <c r="C21" s="61" t="s">
        <v>86</v>
      </c>
      <c r="D21" s="66"/>
      <c r="E21" s="66"/>
      <c r="F21" s="66"/>
      <c r="G21" s="66"/>
      <c r="H21" s="66"/>
    </row>
    <row r="22" spans="2:10" x14ac:dyDescent="0.3">
      <c r="B22" s="60">
        <v>5</v>
      </c>
      <c r="C22" s="61" t="s">
        <v>87</v>
      </c>
      <c r="D22" s="66"/>
      <c r="E22" s="66"/>
      <c r="F22" s="66"/>
      <c r="G22" s="66"/>
      <c r="H22" s="66"/>
    </row>
    <row r="23" spans="2:10" x14ac:dyDescent="0.3">
      <c r="B23" s="60">
        <v>6</v>
      </c>
      <c r="C23" s="61" t="s">
        <v>88</v>
      </c>
      <c r="D23" s="66"/>
      <c r="E23" s="66"/>
      <c r="F23" s="66"/>
      <c r="G23" s="66"/>
      <c r="H23" s="66"/>
    </row>
    <row r="26" spans="2:10" x14ac:dyDescent="0.3">
      <c r="B26" t="s">
        <v>167</v>
      </c>
    </row>
    <row r="29" spans="2:10" x14ac:dyDescent="0.3">
      <c r="C29" s="69" t="s">
        <v>212</v>
      </c>
    </row>
    <row r="30" spans="2:10" x14ac:dyDescent="0.3">
      <c r="C30" s="70">
        <v>180000</v>
      </c>
    </row>
    <row r="33" spans="2:4" x14ac:dyDescent="0.3">
      <c r="B33" s="1" t="s">
        <v>213</v>
      </c>
    </row>
    <row r="34" spans="2:4" ht="14.7" customHeight="1" x14ac:dyDescent="0.3">
      <c r="B34" s="96" t="s">
        <v>62</v>
      </c>
      <c r="C34" s="97" t="s">
        <v>202</v>
      </c>
      <c r="D34" s="98" t="s">
        <v>214</v>
      </c>
    </row>
    <row r="35" spans="2:4" x14ac:dyDescent="0.3">
      <c r="B35" s="96"/>
      <c r="C35" s="97"/>
      <c r="D35" s="98"/>
    </row>
    <row r="36" spans="2:4" x14ac:dyDescent="0.3">
      <c r="B36" s="60">
        <v>1</v>
      </c>
      <c r="C36" s="61" t="s">
        <v>83</v>
      </c>
      <c r="D36" s="71">
        <f>D8*D18*C30</f>
        <v>5400000</v>
      </c>
    </row>
    <row r="37" spans="2:4" x14ac:dyDescent="0.3">
      <c r="B37" s="60">
        <v>2</v>
      </c>
      <c r="C37" s="61" t="s">
        <v>84</v>
      </c>
      <c r="D37" s="63"/>
    </row>
    <row r="38" spans="2:4" x14ac:dyDescent="0.3">
      <c r="B38" s="60">
        <v>3</v>
      </c>
      <c r="C38" s="61" t="s">
        <v>85</v>
      </c>
      <c r="D38" s="63"/>
    </row>
    <row r="39" spans="2:4" x14ac:dyDescent="0.3">
      <c r="B39" s="60">
        <v>4</v>
      </c>
      <c r="C39" s="61" t="s">
        <v>86</v>
      </c>
      <c r="D39" s="63"/>
    </row>
    <row r="40" spans="2:4" x14ac:dyDescent="0.3">
      <c r="B40" s="60">
        <v>5</v>
      </c>
      <c r="C40" s="61" t="s">
        <v>87</v>
      </c>
      <c r="D40" s="63"/>
    </row>
    <row r="41" spans="2:4" x14ac:dyDescent="0.3">
      <c r="B41" s="60">
        <v>6</v>
      </c>
      <c r="C41" s="61" t="s">
        <v>88</v>
      </c>
      <c r="D41" s="63"/>
    </row>
    <row r="42" spans="2:4" x14ac:dyDescent="0.3">
      <c r="B42" s="72"/>
      <c r="C42" s="73" t="s">
        <v>215</v>
      </c>
      <c r="D42" s="74">
        <f>SUM(D36:D41)</f>
        <v>5400000</v>
      </c>
    </row>
    <row r="43" spans="2:4" x14ac:dyDescent="0.3">
      <c r="B43" s="6"/>
      <c r="C43" s="8"/>
    </row>
    <row r="44" spans="2:4" x14ac:dyDescent="0.3">
      <c r="B44" t="s">
        <v>216</v>
      </c>
    </row>
    <row r="47" spans="2:4" x14ac:dyDescent="0.3">
      <c r="B47" s="1" t="s">
        <v>190</v>
      </c>
    </row>
    <row r="48" spans="2:4" x14ac:dyDescent="0.3">
      <c r="B48" s="75" t="s">
        <v>191</v>
      </c>
    </row>
    <row r="49" spans="2:3" x14ac:dyDescent="0.3">
      <c r="B49" s="75" t="s">
        <v>166</v>
      </c>
    </row>
    <row r="50" spans="2:3" x14ac:dyDescent="0.3">
      <c r="B50" s="75" t="s">
        <v>211</v>
      </c>
    </row>
    <row r="51" spans="2:3" x14ac:dyDescent="0.3">
      <c r="B51" s="10"/>
    </row>
    <row r="52" spans="2:3" x14ac:dyDescent="0.3">
      <c r="B52" s="10"/>
    </row>
    <row r="56" spans="2:3" x14ac:dyDescent="0.3">
      <c r="C56" s="8"/>
    </row>
  </sheetData>
  <mergeCells count="15">
    <mergeCell ref="F16:F17"/>
    <mergeCell ref="G16:G17"/>
    <mergeCell ref="H16:H17"/>
    <mergeCell ref="B6:B7"/>
    <mergeCell ref="C6:C7"/>
    <mergeCell ref="D6:E6"/>
    <mergeCell ref="F6:F7"/>
    <mergeCell ref="G6:G7"/>
    <mergeCell ref="H6:H7"/>
    <mergeCell ref="B34:B35"/>
    <mergeCell ref="C34:C35"/>
    <mergeCell ref="D34:D35"/>
    <mergeCell ref="B16:B17"/>
    <mergeCell ref="C16:C17"/>
    <mergeCell ref="D16:E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cb0ef4-c8ab-4d16-954f-5feed2730669">
      <Terms xmlns="http://schemas.microsoft.com/office/infopath/2007/PartnerControls"/>
    </lcf76f155ced4ddcb4097134ff3c332f>
    <TaxCatchAll xmlns="e980224f-db1d-4718-b9f9-fc0583578b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0995B948457E4B88AD6E7F25A00E24" ma:contentTypeVersion="10" ma:contentTypeDescription="Create a new document." ma:contentTypeScope="" ma:versionID="08597c81a4d146a597cd0fd0699cb929">
  <xsd:schema xmlns:xsd="http://www.w3.org/2001/XMLSchema" xmlns:xs="http://www.w3.org/2001/XMLSchema" xmlns:p="http://schemas.microsoft.com/office/2006/metadata/properties" xmlns:ns2="6ccb0ef4-c8ab-4d16-954f-5feed2730669" xmlns:ns3="e980224f-db1d-4718-b9f9-fc0583578bf7" targetNamespace="http://schemas.microsoft.com/office/2006/metadata/properties" ma:root="true" ma:fieldsID="39193d6098b05933409366c3c2ed6527" ns2:_="" ns3:_="">
    <xsd:import namespace="6ccb0ef4-c8ab-4d16-954f-5feed2730669"/>
    <xsd:import namespace="e980224f-db1d-4718-b9f9-fc0583578b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cb0ef4-c8ab-4d16-954f-5feed27306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0224f-db1d-4718-b9f9-fc0583578b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ef2fea-1266-4b95-990c-53b82dab2247}" ma:internalName="TaxCatchAll" ma:showField="CatchAllData" ma:web="e980224f-db1d-4718-b9f9-fc0583578b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DA7EDC-61BA-449D-852F-39327D3447A4}">
  <ds:schemaRefs>
    <ds:schemaRef ds:uri="http://schemas.microsoft.com/office/2006/metadata/properties"/>
    <ds:schemaRef ds:uri="http://schemas.microsoft.com/office/infopath/2007/PartnerControls"/>
    <ds:schemaRef ds:uri="6ccb0ef4-c8ab-4d16-954f-5feed2730669"/>
    <ds:schemaRef ds:uri="e980224f-db1d-4718-b9f9-fc0583578bf7"/>
  </ds:schemaRefs>
</ds:datastoreItem>
</file>

<file path=customXml/itemProps2.xml><?xml version="1.0" encoding="utf-8"?>
<ds:datastoreItem xmlns:ds="http://schemas.openxmlformats.org/officeDocument/2006/customXml" ds:itemID="{E29D845A-313F-4D88-A30F-9F89B8E25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cb0ef4-c8ab-4d16-954f-5feed2730669"/>
    <ds:schemaRef ds:uri="e980224f-db1d-4718-b9f9-fc0583578b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83211D-EBEB-4AC5-986A-DC7284A48F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Guidelines</vt:lpstr>
      <vt:lpstr>Main</vt:lpstr>
      <vt:lpstr>Levelised cost</vt:lpstr>
      <vt:lpstr>CAPEX</vt:lpstr>
      <vt:lpstr>Fixed OPEX</vt:lpstr>
      <vt:lpstr>Variable OPEX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Choy Sing Ying</dc:creator>
  <cp:keywords/>
  <dc:description/>
  <cp:lastModifiedBy>Tan Jing Chong</cp:lastModifiedBy>
  <cp:revision/>
  <dcterms:created xsi:type="dcterms:W3CDTF">2026-10-19T10:25:52Z</dcterms:created>
  <dcterms:modified xsi:type="dcterms:W3CDTF">2026-10-22T07:20:17Z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0x010100900995B948457E4B88AD6E7F25A00E24</vt:lpwstr>
  </property>
  <property fmtid="{D5CDD505-2E9C-101B-9397-08002B2CF9AE}" pid="3" name="MediaServiceImageTags">
    <vt:lpwstr/>
  </property>
</Properties>
</file>